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lindert/Desktop/Lindert PP≠ xl files for gpih/"/>
    </mc:Choice>
  </mc:AlternateContent>
  <bookViews>
    <workbookView xWindow="2800" yWindow="1820" windowWidth="25600" windowHeight="14240" tabRatio="500" activeTab="2"/>
  </bookViews>
  <sheets>
    <sheet name="Summary" sheetId="4" r:id="rId1"/>
    <sheet name="Sources &amp; notes" sheetId="2" r:id="rId2"/>
    <sheet name="México &amp; Perú c1800" sheetId="1" r:id="rId3"/>
    <sheet name="Seminario PIB, c1800" sheetId="3" r:id="rId4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5" i="1" l="1"/>
  <c r="AK33" i="1"/>
  <c r="AK22" i="1"/>
  <c r="AK21" i="1"/>
  <c r="AH13" i="1"/>
  <c r="AH21" i="1"/>
  <c r="AH22" i="1"/>
  <c r="AH33" i="1"/>
  <c r="AH35" i="1"/>
  <c r="AH43" i="1"/>
  <c r="G12" i="1"/>
  <c r="AJ12" i="1"/>
  <c r="G21" i="1"/>
  <c r="AJ21" i="1"/>
  <c r="G22" i="1"/>
  <c r="AJ22" i="1"/>
  <c r="G28" i="1"/>
  <c r="AJ28" i="1"/>
  <c r="AJ33" i="1"/>
  <c r="AJ35" i="1"/>
  <c r="AJ43" i="1"/>
  <c r="AK43" i="1"/>
  <c r="AH42" i="1"/>
  <c r="AJ42" i="1"/>
  <c r="AK42" i="1"/>
  <c r="AH45" i="1"/>
  <c r="AH47" i="1"/>
  <c r="AH49" i="1"/>
  <c r="AJ45" i="1"/>
  <c r="AJ47" i="1"/>
  <c r="AJ49" i="1"/>
  <c r="AK49" i="1"/>
  <c r="AH48" i="1"/>
  <c r="AI8" i="1"/>
  <c r="AJ48" i="1"/>
  <c r="AK48" i="1"/>
  <c r="AK47" i="1"/>
  <c r="AE10" i="1"/>
  <c r="AE22" i="1"/>
  <c r="AE21" i="1"/>
  <c r="AB22" i="1"/>
  <c r="AB21" i="1"/>
  <c r="AB13" i="1"/>
  <c r="AB10" i="1"/>
  <c r="AD12" i="1"/>
  <c r="AD21" i="1"/>
  <c r="AD22" i="1"/>
  <c r="AD28" i="1"/>
  <c r="AD42" i="1"/>
  <c r="AD35" i="1"/>
  <c r="AD34" i="1"/>
  <c r="AD33" i="1"/>
  <c r="AC8" i="1"/>
  <c r="AB45" i="1"/>
  <c r="AD45" i="1"/>
  <c r="AD47" i="1"/>
  <c r="AB47" i="1"/>
  <c r="AB42" i="1"/>
  <c r="AB48" i="1"/>
  <c r="AD48" i="1"/>
  <c r="AE48" i="1"/>
  <c r="AE47" i="1"/>
  <c r="AE42" i="1"/>
  <c r="C14" i="1"/>
  <c r="U38" i="1"/>
  <c r="V38" i="1"/>
  <c r="W38" i="1"/>
  <c r="X38" i="1"/>
  <c r="Y38" i="1"/>
  <c r="U39" i="1"/>
  <c r="V39" i="1"/>
  <c r="W39" i="1"/>
  <c r="X39" i="1"/>
  <c r="Y39" i="1"/>
  <c r="T39" i="1"/>
  <c r="T38" i="1"/>
  <c r="P39" i="1"/>
  <c r="O39" i="1"/>
  <c r="J39" i="1"/>
  <c r="I39" i="1"/>
  <c r="K13" i="3"/>
  <c r="L13" i="3"/>
  <c r="J13" i="3"/>
  <c r="C27" i="3"/>
  <c r="C28" i="3"/>
  <c r="C29" i="3"/>
  <c r="C30" i="3"/>
  <c r="C31" i="3"/>
  <c r="C32" i="3"/>
  <c r="C33" i="3"/>
  <c r="C34" i="3"/>
  <c r="C35" i="3"/>
  <c r="C37" i="3"/>
  <c r="C26" i="3"/>
  <c r="O10" i="4"/>
  <c r="O9" i="4"/>
  <c r="C10" i="4"/>
  <c r="H10" i="4"/>
  <c r="K10" i="4"/>
  <c r="G10" i="4"/>
  <c r="J10" i="4"/>
  <c r="C9" i="4"/>
  <c r="G9" i="4"/>
  <c r="J9" i="4"/>
  <c r="M9" i="4"/>
  <c r="N9" i="4"/>
</calcChain>
</file>

<file path=xl/sharedStrings.xml><?xml version="1.0" encoding="utf-8"?>
<sst xmlns="http://schemas.openxmlformats.org/spreadsheetml/2006/main" count="408" uniqueCount="224">
  <si>
    <t>Basket costs (Arroyo Abad-Davies-VanZanden)</t>
    <phoneticPr fontId="5" type="noConversion"/>
  </si>
  <si>
    <t>GDP/capita, nominal</t>
    <phoneticPr fontId="5" type="noConversion"/>
  </si>
  <si>
    <t>Maddison</t>
    <phoneticPr fontId="5" type="noConversion"/>
  </si>
  <si>
    <t>Using the</t>
    <phoneticPr fontId="5" type="noConversion"/>
  </si>
  <si>
    <t>This project's "basic</t>
    <phoneticPr fontId="5" type="noConversion"/>
  </si>
  <si>
    <t>gAg</t>
    <phoneticPr fontId="5" type="noConversion"/>
  </si>
  <si>
    <t>Ratio</t>
    <phoneticPr fontId="5" type="noConversion"/>
  </si>
  <si>
    <t>file 2010</t>
    <phoneticPr fontId="5" type="noConversion"/>
  </si>
  <si>
    <t>project</t>
    <phoneticPr fontId="5" type="noConversion"/>
  </si>
  <si>
    <t>exch. rate</t>
    <phoneticPr fontId="5" type="noConversion"/>
  </si>
  <si>
    <t>purchasing power"</t>
    <phoneticPr fontId="5" type="noConversion"/>
  </si>
  <si>
    <t>to GB</t>
    <phoneticPr fontId="5" type="noConversion"/>
  </si>
  <si>
    <t>Mexico 1800</t>
    <phoneticPr fontId="5" type="noConversion"/>
  </si>
  <si>
    <t>Peru 1800</t>
    <phoneticPr fontId="5" type="noConversion"/>
  </si>
  <si>
    <t>Food</t>
    <phoneticPr fontId="5" type="noConversion"/>
  </si>
  <si>
    <t>only</t>
    <phoneticPr fontId="5" type="noConversion"/>
  </si>
  <si>
    <t>Total</t>
    <phoneticPr fontId="5" type="noConversion"/>
  </si>
  <si>
    <t>basket</t>
    <phoneticPr fontId="5" type="noConversion"/>
  </si>
  <si>
    <t>Food only</t>
    <phoneticPr fontId="5" type="noConversion"/>
  </si>
  <si>
    <t>Total</t>
    <phoneticPr fontId="5" type="noConversion"/>
  </si>
  <si>
    <t>Britain (GB)</t>
    <phoneticPr fontId="5" type="noConversion"/>
  </si>
  <si>
    <t>Ratios vs Britain (GB)</t>
    <phoneticPr fontId="5" type="noConversion"/>
  </si>
  <si>
    <t>ratio (vs GB)</t>
    <phoneticPr fontId="5" type="noConversion"/>
  </si>
  <si>
    <t xml:space="preserve">Purchasing-power </t>
    <phoneticPr fontId="5" type="noConversion"/>
  </si>
  <si>
    <t>n.a.</t>
    <phoneticPr fontId="5" type="noConversion"/>
  </si>
  <si>
    <r>
      <t>Allen, Robert C., Tommy E. Murphy, and Eric B. Schneider. 2012. “The Colonial Origins of Divergence in the Americas: A Labor Market Approach”.</t>
    </r>
    <r>
      <rPr>
        <i/>
        <sz val="10"/>
        <rFont val="Verdana"/>
      </rPr>
      <t xml:space="preserve"> Journal of Economic History</t>
    </r>
    <r>
      <rPr>
        <sz val="10"/>
        <rFont val="Verdana"/>
      </rPr>
      <t xml:space="preserve"> 72, 4 (December): 863-94 and supplementary materials.</t>
    </r>
    <phoneticPr fontId="5" type="noConversion"/>
  </si>
  <si>
    <t>Clark, Gregory. 2006. “England 1209-1914” [prices and wage rates]. Excel file downloadable from http://gpih.ucdavis.edu</t>
  </si>
  <si>
    <r>
      <t>Sources</t>
    </r>
    <r>
      <rPr>
        <sz val="10"/>
        <rFont val="Verdana"/>
      </rPr>
      <t>:</t>
    </r>
    <phoneticPr fontId="5" type="noConversion"/>
  </si>
  <si>
    <t>Unit</t>
  </si>
  <si>
    <t>Peru</t>
  </si>
  <si>
    <t>Chile</t>
  </si>
  <si>
    <t>Beans</t>
  </si>
  <si>
    <t>Meat (beef/pork)</t>
  </si>
  <si>
    <t xml:space="preserve">Allen et al. (2012), Bare-bones subsistence basket, </t>
    <phoneticPr fontId="5" type="noConversion"/>
  </si>
  <si>
    <r>
      <t xml:space="preserve">Broadberry, Stephen, Bruce Campbell, Alexander Klein, Mark Overton, and Bas van Leeuwen. 2015. </t>
    </r>
    <r>
      <rPr>
        <i/>
        <sz val="10"/>
        <rFont val="Verdana"/>
      </rPr>
      <t>British Economic Growth, 1270-1870</t>
    </r>
    <r>
      <rPr>
        <sz val="10"/>
        <rFont val="Verdana"/>
      </rPr>
      <t>. Cambridge: Cambridge University Press.</t>
    </r>
    <phoneticPr fontId="5" type="noConversion"/>
  </si>
  <si>
    <t>m</t>
    <phoneticPr fontId="5" type="noConversion"/>
  </si>
  <si>
    <t xml:space="preserve"> </t>
    <phoneticPr fontId="5" type="noConversion"/>
  </si>
  <si>
    <r>
      <t>Coatsworth , John H. 1989. “The Decline of the Mexican Economy, 1800-1860,” in R. Liehr (ed.),</t>
    </r>
    <r>
      <rPr>
        <i/>
        <sz val="10"/>
        <rFont val="Verdana"/>
      </rPr>
      <t xml:space="preserve"> América Latina en la época de Simón Bolívar. La formación de las economías nacionales y los intereses económicos europeos, 1800-1850.</t>
    </r>
    <r>
      <rPr>
        <sz val="10"/>
        <rFont val="Verdana"/>
      </rPr>
      <t xml:space="preserve"> Berlin: Colloquim Verlag.</t>
    </r>
    <phoneticPr fontId="5" type="noConversion"/>
  </si>
  <si>
    <r>
      <t xml:space="preserve">Coatsworth, John H. 1978. “Obstacles to Economic Development in Nineteenth-Century Mexico,” </t>
    </r>
    <r>
      <rPr>
        <i/>
        <sz val="10"/>
        <rFont val="Verdana"/>
      </rPr>
      <t xml:space="preserve">American Historical Review </t>
    </r>
    <r>
      <rPr>
        <sz val="10"/>
        <rFont val="Verdana"/>
      </rPr>
      <t>83 (1): 80-100.</t>
    </r>
    <phoneticPr fontId="5" type="noConversion"/>
  </si>
  <si>
    <t>Arroyo Abad, Davies, and Van Zanden (2012).</t>
    <phoneticPr fontId="5" type="noConversion"/>
  </si>
  <si>
    <t>based on maize-consuming colonial Latim America</t>
    <phoneticPr fontId="5" type="noConversion"/>
  </si>
  <si>
    <t>Centered nine-year averages for 1796-1804.</t>
    <phoneticPr fontId="5" type="noConversion"/>
  </si>
  <si>
    <t>Unit</t>
    <phoneticPr fontId="5" type="noConversion"/>
  </si>
  <si>
    <r>
      <t xml:space="preserve">Arroyo Abad, Leticia, Elwyn Davies, and Jan Luiten van Zanden. 2012. “Between Conquest and Independence: Real Wages and Demographic Change in Spanish America, 1530-1820.” </t>
    </r>
    <r>
      <rPr>
        <i/>
        <sz val="10"/>
        <rFont val="Verdana"/>
      </rPr>
      <t>Explorations in Economic History</t>
    </r>
    <r>
      <rPr>
        <sz val="10"/>
        <rFont val="Verdana"/>
      </rPr>
      <t xml:space="preserve"> 49, 2 (April): 149-66.</t>
    </r>
    <phoneticPr fontId="5" type="noConversion"/>
  </si>
  <si>
    <t>sugar</t>
  </si>
  <si>
    <t>buckwheat &amp; others</t>
  </si>
  <si>
    <t>soybeans</t>
  </si>
  <si>
    <t>beans/peas</t>
  </si>
  <si>
    <t>beef</t>
  </si>
  <si>
    <t>fish</t>
  </si>
  <si>
    <t>sake</t>
  </si>
  <si>
    <t>beer</t>
  </si>
  <si>
    <t>edible oil</t>
  </si>
  <si>
    <t>butter</t>
  </si>
  <si>
    <t>cheese</t>
  </si>
  <si>
    <t>eggs</t>
  </si>
  <si>
    <t>cloth, cotton</t>
  </si>
  <si>
    <t>linen</t>
  </si>
  <si>
    <t>maize</t>
  </si>
  <si>
    <t>piece</t>
  </si>
  <si>
    <t>m</t>
  </si>
  <si>
    <t>M BTU</t>
  </si>
  <si>
    <t>bran flour</t>
  </si>
  <si>
    <t>Broadberry et al., British barebones</t>
    <phoneticPr fontId="5" type="noConversion"/>
  </si>
  <si>
    <t>adjusted from 1,810 calories to ~1,937 calories</t>
    <phoneticPr fontId="5" type="noConversion"/>
  </si>
  <si>
    <t xml:space="preserve">BAREBONE BASKET (for targeted goods, </t>
    <phoneticPr fontId="5" type="noConversion"/>
  </si>
  <si>
    <t>Units per</t>
    <phoneticPr fontId="5" type="noConversion"/>
  </si>
  <si>
    <t>though data are lacking for some)</t>
    <phoneticPr fontId="5" type="noConversion"/>
  </si>
  <si>
    <r>
      <t xml:space="preserve">Prices and costs, c1800, using </t>
    </r>
    <r>
      <rPr>
        <b/>
        <sz val="12"/>
        <rFont val="Arial"/>
        <family val="2"/>
      </rPr>
      <t>separate diets</t>
    </r>
    <r>
      <rPr>
        <sz val="12"/>
        <rFont val="Arial"/>
        <family val="2"/>
      </rPr>
      <t xml:space="preserve"> in Mexico and GB</t>
    </r>
    <phoneticPr fontId="5" type="noConversion"/>
  </si>
  <si>
    <t>protein</t>
    <phoneticPr fontId="5" type="noConversion"/>
  </si>
  <si>
    <t>person-yr</t>
    <phoneticPr fontId="5" type="noConversion"/>
  </si>
  <si>
    <t>Argentina</t>
    <phoneticPr fontId="5" type="noConversion"/>
  </si>
  <si>
    <t>Bolivia</t>
    <phoneticPr fontId="5" type="noConversion"/>
  </si>
  <si>
    <t>Colombia</t>
    <phoneticPr fontId="5" type="noConversion"/>
  </si>
  <si>
    <t>Prices, Mexico</t>
    <phoneticPr fontId="5" type="noConversion"/>
  </si>
  <si>
    <t>Cost, Mex</t>
    <phoneticPr fontId="5" type="noConversion"/>
  </si>
  <si>
    <t>Prices, GB</t>
    <phoneticPr fontId="5" type="noConversion"/>
  </si>
  <si>
    <t>Cost, GB</t>
    <phoneticPr fontId="5" type="noConversion"/>
  </si>
  <si>
    <t>Price ratio</t>
    <phoneticPr fontId="5" type="noConversion"/>
  </si>
  <si>
    <t>bread</t>
    <phoneticPr fontId="5" type="noConversion"/>
  </si>
  <si>
    <t>kg</t>
    <phoneticPr fontId="5" type="noConversion"/>
  </si>
  <si>
    <t>wheat</t>
    <phoneticPr fontId="5" type="noConversion"/>
  </si>
  <si>
    <t>barley</t>
    <phoneticPr fontId="5" type="noConversion"/>
  </si>
  <si>
    <t>oats</t>
    <phoneticPr fontId="5" type="noConversion"/>
  </si>
  <si>
    <t>maize</t>
    <phoneticPr fontId="5" type="noConversion"/>
  </si>
  <si>
    <t>kg</t>
    <phoneticPr fontId="5" type="noConversion"/>
  </si>
  <si>
    <t>bran flour</t>
    <phoneticPr fontId="5" type="noConversion"/>
  </si>
  <si>
    <t>buckwheat &amp; others</t>
    <phoneticPr fontId="5" type="noConversion"/>
  </si>
  <si>
    <t>soybeans</t>
    <phoneticPr fontId="5" type="noConversion"/>
  </si>
  <si>
    <t>kg</t>
    <phoneticPr fontId="5" type="noConversion"/>
  </si>
  <si>
    <t>beans/peas</t>
    <phoneticPr fontId="5" type="noConversion"/>
  </si>
  <si>
    <t>Nominal GDP, mill gAg</t>
  </si>
  <si>
    <t>Notes: The table is based on quantities and nutritional values for the maize diet of the Americas.</t>
  </si>
  <si>
    <t>For other parts of the world, the diet uses the cheapest available grain, and the exact quantities</t>
  </si>
  <si>
    <t>consequently vary. See Allen, “Great Divergence”; and Allen et al., “Wages.”</t>
  </si>
  <si>
    <t>Nutrients per day</t>
  </si>
  <si>
    <t>calories</t>
  </si>
  <si>
    <t>Calories</t>
  </si>
  <si>
    <t>Gms protein</t>
  </si>
  <si>
    <t>wheat flour</t>
  </si>
  <si>
    <t>kg</t>
  </si>
  <si>
    <t>millet</t>
  </si>
  <si>
    <t>corn flour</t>
  </si>
  <si>
    <t>rice</t>
  </si>
  <si>
    <t>gram</t>
  </si>
  <si>
    <t>lit</t>
  </si>
  <si>
    <t>ghee</t>
  </si>
  <si>
    <t>soap</t>
  </si>
  <si>
    <t>m-sq</t>
  </si>
  <si>
    <t>candles</t>
  </si>
  <si>
    <t>lamp oil</t>
  </si>
  <si>
    <t>mill BTU</t>
  </si>
  <si>
    <r>
      <t xml:space="preserve">GDP / cap, </t>
    </r>
    <r>
      <rPr>
        <sz val="12"/>
        <color indexed="10"/>
        <rFont val="Arial"/>
      </rPr>
      <t>FOOD</t>
    </r>
    <r>
      <rPr>
        <sz val="12"/>
        <rFont val="Arial"/>
        <family val="2"/>
      </rPr>
      <t xml:space="preserve"> baskets</t>
    </r>
    <phoneticPr fontId="5" type="noConversion"/>
  </si>
  <si>
    <t>The exchange rate of 24.248 gAg per peso, or 3.031 gAg per real, is from the gpih data file underlying Arroyo Abad, Davies, and Van Zanden (2012).</t>
    <phoneticPr fontId="5" type="noConversion"/>
  </si>
  <si>
    <r>
      <t xml:space="preserve">total cost of </t>
    </r>
    <r>
      <rPr>
        <u/>
        <sz val="12"/>
        <color indexed="10"/>
        <rFont val="Arial"/>
      </rPr>
      <t>FOOD</t>
    </r>
    <phoneticPr fontId="5" type="noConversion"/>
  </si>
  <si>
    <t>Fuente: Para el caso de Colombia se utilizan los valores hallados por Kalmnovitz (2007), en el caso de</t>
  </si>
  <si>
    <t>MeÅLxico, Brasil y Chile el ingreso per caÅLpita calculado por Coatsworth (1998). Para derivar las cifras del PIB</t>
  </si>
  <si>
    <t>total se multiplicaron los estimados del PIB per caÅLpita por los de poblacioÅLn. Los datos que corresponden al</t>
  </si>
  <si>
    <t>PeruÅL provienen de nuevas estimaciones.</t>
  </si>
  <si>
    <r>
      <t>Page 278</t>
    </r>
    <r>
      <rPr>
        <sz val="10"/>
        <rFont val="Verdana"/>
      </rPr>
      <t>:</t>
    </r>
    <phoneticPr fontId="5" type="noConversion"/>
  </si>
  <si>
    <t>beans/peas</t>
    <phoneticPr fontId="5" type="noConversion"/>
  </si>
  <si>
    <t>liters</t>
    <phoneticPr fontId="5" type="noConversion"/>
  </si>
  <si>
    <t>kg</t>
    <phoneticPr fontId="5" type="noConversion"/>
  </si>
  <si>
    <t>meat</t>
    <phoneticPr fontId="5" type="noConversion"/>
  </si>
  <si>
    <t>beef</t>
    <phoneticPr fontId="5" type="noConversion"/>
  </si>
  <si>
    <t>kg</t>
    <phoneticPr fontId="5" type="noConversion"/>
  </si>
  <si>
    <t>fish</t>
    <phoneticPr fontId="5" type="noConversion"/>
  </si>
  <si>
    <t>sake</t>
    <phoneticPr fontId="5" type="noConversion"/>
  </si>
  <si>
    <t>liters</t>
    <phoneticPr fontId="5" type="noConversion"/>
  </si>
  <si>
    <t>beer</t>
    <phoneticPr fontId="5" type="noConversion"/>
  </si>
  <si>
    <t>liters</t>
    <phoneticPr fontId="5" type="noConversion"/>
  </si>
  <si>
    <t>edible oil</t>
    <phoneticPr fontId="5" type="noConversion"/>
  </si>
  <si>
    <t>liters</t>
    <phoneticPr fontId="5" type="noConversion"/>
  </si>
  <si>
    <t>butter</t>
    <phoneticPr fontId="5" type="noConversion"/>
  </si>
  <si>
    <t>cheese</t>
    <phoneticPr fontId="5" type="noConversion"/>
  </si>
  <si>
    <t>eggs</t>
    <phoneticPr fontId="5" type="noConversion"/>
  </si>
  <si>
    <t>each</t>
    <phoneticPr fontId="5" type="noConversion"/>
  </si>
  <si>
    <t>cloth, cotton</t>
    <phoneticPr fontId="5" type="noConversion"/>
  </si>
  <si>
    <t>cloth, cotton</t>
    <phoneticPr fontId="5" type="noConversion"/>
  </si>
  <si>
    <t>meters</t>
    <phoneticPr fontId="5" type="noConversion"/>
  </si>
  <si>
    <t>linen</t>
    <phoneticPr fontId="5" type="noConversion"/>
  </si>
  <si>
    <t>linen</t>
    <phoneticPr fontId="5" type="noConversion"/>
  </si>
  <si>
    <t>kg</t>
    <phoneticPr fontId="5" type="noConversion"/>
  </si>
  <si>
    <t>liters</t>
    <phoneticPr fontId="5" type="noConversion"/>
  </si>
  <si>
    <t>fuel "burning wood"</t>
    <phoneticPr fontId="5" type="noConversion"/>
  </si>
  <si>
    <t>fuel "burning wood"</t>
    <phoneticPr fontId="5" type="noConversion"/>
  </si>
  <si>
    <t>fuel</t>
    <phoneticPr fontId="5" type="noConversion"/>
  </si>
  <si>
    <t>sugar</t>
    <phoneticPr fontId="5" type="noConversion"/>
  </si>
  <si>
    <t>Nutrients per day =</t>
    <phoneticPr fontId="5" type="noConversion"/>
  </si>
  <si>
    <t>Mexico</t>
    <phoneticPr fontId="5" type="noConversion"/>
  </si>
  <si>
    <t>Britain (GB)</t>
    <phoneticPr fontId="5" type="noConversion"/>
  </si>
  <si>
    <t>Ratio</t>
    <phoneticPr fontId="5" type="noConversion"/>
  </si>
  <si>
    <t>Nominal GDP, million pesos</t>
    <phoneticPr fontId="5" type="noConversion"/>
  </si>
  <si>
    <t>Nominal GDP, mill.£</t>
    <phoneticPr fontId="5" type="noConversion"/>
  </si>
  <si>
    <t>Nominal GDP, mil. gAg</t>
    <phoneticPr fontId="5" type="noConversion"/>
  </si>
  <si>
    <t>Pop'n in mill.</t>
    <phoneticPr fontId="5" type="noConversion"/>
  </si>
  <si>
    <t>GDP / cap, in gAg</t>
    <phoneticPr fontId="5" type="noConversion"/>
  </si>
  <si>
    <t>Column-specific footnotes:</t>
    <phoneticPr fontId="5" type="noConversion"/>
  </si>
  <si>
    <t>Nominal GDP for 1800 is from Coatsworth (1978, 1989).</t>
    <phoneticPr fontId="5" type="noConversion"/>
  </si>
  <si>
    <t>Mexico*</t>
    <phoneticPr fontId="5" type="noConversion"/>
  </si>
  <si>
    <t>* For Mexico, Lindert</t>
    <phoneticPr fontId="5" type="noConversion"/>
  </si>
  <si>
    <t>switched from the authors'</t>
    <phoneticPr fontId="5" type="noConversion"/>
  </si>
  <si>
    <t xml:space="preserve">165 kilos of maize to a </t>
    <phoneticPr fontId="5" type="noConversion"/>
  </si>
  <si>
    <t>wheat-maize mix that</t>
    <phoneticPr fontId="5" type="noConversion"/>
  </si>
  <si>
    <t>conserved the 1,943 calories</t>
    <phoneticPr fontId="5" type="noConversion"/>
  </si>
  <si>
    <t>while utilizing the availability</t>
    <phoneticPr fontId="5" type="noConversion"/>
  </si>
  <si>
    <t>of the wheat price series.</t>
    <phoneticPr fontId="5" type="noConversion"/>
  </si>
  <si>
    <t xml:space="preserve"> </t>
    <phoneticPr fontId="5" type="noConversion"/>
  </si>
  <si>
    <t>of PIB for Colombia, Mexico, and Peru in 1795, but these</t>
    <phoneticPr fontId="5" type="noConversion"/>
  </si>
  <si>
    <t>are based mostly on Maddison.</t>
    <phoneticPr fontId="5" type="noConversion"/>
  </si>
  <si>
    <r>
      <t xml:space="preserve">On </t>
    </r>
    <r>
      <rPr>
        <b/>
        <sz val="10"/>
        <rFont val="Verdana"/>
      </rPr>
      <t>Page 385</t>
    </r>
    <r>
      <rPr>
        <sz val="10"/>
        <rFont val="Verdana"/>
      </rPr>
      <t>, Seminario has alternative calculations</t>
    </r>
    <phoneticPr fontId="5" type="noConversion"/>
  </si>
  <si>
    <t>Peru, c1800</t>
    <phoneticPr fontId="5" type="noConversion"/>
  </si>
  <si>
    <t>Mexico vs. Britain, c1800</t>
    <phoneticPr fontId="5" type="noConversion"/>
  </si>
  <si>
    <t>Peru vs. Britain, c1800</t>
    <phoneticPr fontId="5" type="noConversion"/>
  </si>
  <si>
    <r>
      <t xml:space="preserve">Prices and costs, c1800, using </t>
    </r>
    <r>
      <rPr>
        <b/>
        <sz val="12"/>
        <rFont val="Arial"/>
        <family val="2"/>
      </rPr>
      <t>separate diets</t>
    </r>
    <r>
      <rPr>
        <sz val="12"/>
        <rFont val="Arial"/>
        <family val="2"/>
      </rPr>
      <t xml:space="preserve"> in Peru and GB</t>
    </r>
    <phoneticPr fontId="5" type="noConversion"/>
  </si>
  <si>
    <t>Prices, Peru</t>
    <phoneticPr fontId="5" type="noConversion"/>
  </si>
  <si>
    <t>Cost, Peru</t>
    <phoneticPr fontId="5" type="noConversion"/>
  </si>
  <si>
    <t>Peru</t>
    <phoneticPr fontId="5" type="noConversion"/>
  </si>
  <si>
    <t>Interpolated for 1800 --&gt;</t>
    <phoneticPr fontId="5" type="noConversion"/>
  </si>
  <si>
    <t>Maddison (feb 2010) on Comparisons with UK</t>
    <phoneticPr fontId="5" type="noConversion"/>
  </si>
  <si>
    <t>GK $/cap</t>
    <phoneticPr fontId="5" type="noConversion"/>
  </si>
  <si>
    <t>% of UK</t>
    <phoneticPr fontId="5" type="noConversion"/>
  </si>
  <si>
    <t>Mexico</t>
    <phoneticPr fontId="5" type="noConversion"/>
  </si>
  <si>
    <t>Brasil</t>
    <phoneticPr fontId="5" type="noConversion"/>
  </si>
  <si>
    <t>UK</t>
    <phoneticPr fontId="5" type="noConversion"/>
  </si>
  <si>
    <t>Maddison's 1800 ratio of GDP per cap, Mexico/UK</t>
    <phoneticPr fontId="5" type="noConversion"/>
  </si>
  <si>
    <r>
      <t xml:space="preserve">GDP / cap, </t>
    </r>
    <r>
      <rPr>
        <sz val="12"/>
        <color indexed="10"/>
        <rFont val="Arial"/>
      </rPr>
      <t xml:space="preserve">total </t>
    </r>
    <r>
      <rPr>
        <sz val="12"/>
        <rFont val="Arial"/>
        <family val="2"/>
      </rPr>
      <t>baskets</t>
    </r>
    <phoneticPr fontId="5" type="noConversion"/>
  </si>
  <si>
    <t>Total cost, whole basket*</t>
    <phoneticPr fontId="5" type="noConversion"/>
  </si>
  <si>
    <t>(*Excluding soap, for which we cannot get a plausible English price.)</t>
    <phoneticPr fontId="5" type="noConversion"/>
  </si>
  <si>
    <t>Seminario De Marzi, Luis Bruno. 2013.</t>
    <phoneticPr fontId="5" type="noConversion"/>
  </si>
  <si>
    <r>
      <t>Las Cuentas Nacionales Del Perú, 1700-2012 Del Perú, 1700-2012</t>
    </r>
    <r>
      <rPr>
        <sz val="10"/>
        <rFont val="Verdana"/>
      </rPr>
      <t xml:space="preserve"> (Book manuscript, December).</t>
    </r>
    <phoneticPr fontId="5" type="noConversion"/>
  </si>
  <si>
    <t>Pesos fuertes</t>
    <phoneticPr fontId="5" type="noConversion"/>
  </si>
  <si>
    <t>$ Geary-Khamis</t>
    <phoneticPr fontId="5" type="noConversion"/>
  </si>
  <si>
    <t>$ Geary-Khamis</t>
    <phoneticPr fontId="5" type="noConversion"/>
  </si>
  <si>
    <t>Colombia</t>
    <phoneticPr fontId="5" type="noConversion"/>
  </si>
  <si>
    <t>México</t>
    <phoneticPr fontId="5" type="noConversion"/>
  </si>
  <si>
    <t>Brasil</t>
    <phoneticPr fontId="5" type="noConversion"/>
  </si>
  <si>
    <t>Chile</t>
    <phoneticPr fontId="5" type="noConversion"/>
  </si>
  <si>
    <t>Perú</t>
    <phoneticPr fontId="5" type="noConversion"/>
  </si>
  <si>
    <t>PIB (in 1795 pesos, appears)</t>
    <phoneticPr fontId="5" type="noConversion"/>
  </si>
  <si>
    <t>Population from Seminario (2013 book ms), p. 278.</t>
    <phoneticPr fontId="5" type="noConversion"/>
  </si>
  <si>
    <r>
      <t xml:space="preserve">Seminario De Marzi, Luis Bruno. 2013. </t>
    </r>
    <r>
      <rPr>
        <i/>
        <sz val="10"/>
        <rFont val="Verdana"/>
      </rPr>
      <t>Las Cuentas Nacionales Del Perú, 1700-2012</t>
    </r>
    <r>
      <rPr>
        <sz val="10"/>
        <rFont val="Verdana"/>
      </rPr>
      <t xml:space="preserve"> (Book manuscript, December).</t>
    </r>
    <phoneticPr fontId="5" type="noConversion"/>
  </si>
  <si>
    <t>1796-1804 ave.</t>
    <phoneticPr fontId="5" type="noConversion"/>
  </si>
  <si>
    <t xml:space="preserve">País </t>
    <phoneticPr fontId="5" type="noConversion"/>
  </si>
  <si>
    <t>PIB per cápita</t>
    <phoneticPr fontId="5" type="noConversion"/>
  </si>
  <si>
    <t>Población</t>
    <phoneticPr fontId="5" type="noConversion"/>
  </si>
  <si>
    <t>Tabla III- 32: PIB, PIB per cápita y población de América Colonial el año 1800</t>
    <phoneticPr fontId="5" type="noConversion"/>
  </si>
  <si>
    <t>(1700=100)</t>
  </si>
  <si>
    <t>Page 523:</t>
    <phoneticPr fontId="5" type="noConversion"/>
  </si>
  <si>
    <t>IPC</t>
    <phoneticPr fontId="5" type="noConversion"/>
  </si>
  <si>
    <t>Servicios</t>
    <phoneticPr fontId="5" type="noConversion"/>
  </si>
  <si>
    <t>Confecciones</t>
    <phoneticPr fontId="5" type="noConversion"/>
  </si>
  <si>
    <t>Alimentos</t>
    <phoneticPr fontId="5" type="noConversion"/>
  </si>
  <si>
    <t>Tabla V- 75: Índice de Precios al Consumidor, 1700-1824 (Peru)</t>
    <phoneticPr fontId="5" type="noConversion"/>
  </si>
  <si>
    <t>Pages 536-537:</t>
    <phoneticPr fontId="5" type="noConversion"/>
  </si>
  <si>
    <t>Peru PIB (pesos de 1795)</t>
    <phoneticPr fontId="5" type="noConversion"/>
  </si>
  <si>
    <t>PIB reflated</t>
    <phoneticPr fontId="5" type="noConversion"/>
  </si>
  <si>
    <t>to current pesos</t>
    <phoneticPr fontId="5" type="noConversion"/>
  </si>
  <si>
    <t>FOOD COSTS ONLY</t>
    <phoneticPr fontId="5" type="noConversion"/>
  </si>
  <si>
    <t>(??)</t>
  </si>
  <si>
    <t>vs. Maddison Project</t>
  </si>
  <si>
    <t xml:space="preserve"> </t>
  </si>
  <si>
    <t>Lindert, nov2016</t>
  </si>
  <si>
    <t>Results used in Peter H. Lindert, “Purchasing Power Disparity before 1914,” NBER working paper 22896 (December 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</si>
</sst>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20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</font>
    <font>
      <sz val="12"/>
      <color indexed="8"/>
      <name val="Arial"/>
    </font>
    <font>
      <b/>
      <sz val="12"/>
      <color indexed="14"/>
      <name val="Arial"/>
    </font>
    <font>
      <sz val="12"/>
      <color indexed="14"/>
      <name val="Arial"/>
    </font>
    <font>
      <b/>
      <u/>
      <sz val="10"/>
      <name val="Verdana"/>
    </font>
    <font>
      <sz val="12"/>
      <color indexed="10"/>
      <name val="Arial"/>
    </font>
    <font>
      <u/>
      <sz val="12"/>
      <name val="Arial"/>
    </font>
    <font>
      <u/>
      <sz val="12"/>
      <color indexed="10"/>
      <name val="Arial"/>
    </font>
    <font>
      <sz val="16"/>
      <name val="Arial"/>
    </font>
    <font>
      <u/>
      <sz val="10"/>
      <name val="Verdana"/>
    </font>
    <font>
      <i/>
      <sz val="12"/>
      <name val="Arial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7" fillId="0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2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/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" fontId="9" fillId="0" borderId="0" xfId="0" applyNumberFormat="1" applyFont="1" applyAlignment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0" fontId="6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Alignment="1"/>
    <xf numFmtId="3" fontId="6" fillId="0" borderId="0" xfId="0" applyNumberFormat="1" applyFont="1" applyFill="1" applyBorder="1" applyAlignment="1" applyProtection="1"/>
    <xf numFmtId="0" fontId="10" fillId="0" borderId="0" xfId="0" applyFont="1" applyAlignment="1"/>
    <xf numFmtId="0" fontId="11" fillId="0" borderId="0" xfId="0" applyFont="1" applyFill="1" applyAlignment="1"/>
    <xf numFmtId="1" fontId="6" fillId="0" borderId="3" xfId="0" applyNumberFormat="1" applyFont="1" applyFill="1" applyBorder="1" applyAlignment="1"/>
    <xf numFmtId="0" fontId="6" fillId="0" borderId="0" xfId="0" applyFont="1" applyFill="1" applyAlignment="1">
      <alignment horizontal="right"/>
    </xf>
    <xf numFmtId="1" fontId="6" fillId="0" borderId="0" xfId="0" applyNumberFormat="1" applyFont="1"/>
    <xf numFmtId="0" fontId="12" fillId="0" borderId="0" xfId="0" applyFont="1"/>
    <xf numFmtId="3" fontId="6" fillId="3" borderId="4" xfId="0" applyNumberFormat="1" applyFont="1" applyFill="1" applyBorder="1"/>
    <xf numFmtId="0" fontId="6" fillId="0" borderId="3" xfId="0" applyFont="1" applyFill="1" applyBorder="1" applyAlignment="1"/>
    <xf numFmtId="0" fontId="6" fillId="0" borderId="3" xfId="0" applyFont="1" applyBorder="1" applyAlignment="1"/>
    <xf numFmtId="0" fontId="8" fillId="4" borderId="0" xfId="0" applyFont="1" applyFill="1" applyAlignment="1"/>
    <xf numFmtId="0" fontId="6" fillId="4" borderId="0" xfId="0" applyFont="1" applyFill="1" applyAlignment="1"/>
    <xf numFmtId="0" fontId="6" fillId="4" borderId="0" xfId="0" applyNumberFormat="1" applyFont="1" applyFill="1" applyBorder="1" applyAlignment="1" applyProtection="1"/>
    <xf numFmtId="2" fontId="6" fillId="4" borderId="0" xfId="0" applyNumberFormat="1" applyFont="1" applyFill="1" applyBorder="1" applyAlignment="1" applyProtection="1"/>
    <xf numFmtId="164" fontId="6" fillId="4" borderId="0" xfId="0" applyNumberFormat="1" applyFont="1" applyFill="1" applyAlignment="1"/>
    <xf numFmtId="2" fontId="6" fillId="4" borderId="0" xfId="0" applyNumberFormat="1" applyFont="1" applyFill="1" applyAlignment="1"/>
    <xf numFmtId="2" fontId="11" fillId="4" borderId="0" xfId="0" applyNumberFormat="1" applyFont="1" applyFill="1" applyAlignment="1"/>
    <xf numFmtId="165" fontId="11" fillId="4" borderId="0" xfId="0" applyNumberFormat="1" applyFont="1" applyFill="1" applyAlignment="1"/>
    <xf numFmtId="2" fontId="6" fillId="0" borderId="0" xfId="0" applyNumberFormat="1" applyFont="1"/>
    <xf numFmtId="0" fontId="6" fillId="5" borderId="5" xfId="0" applyNumberFormat="1" applyFont="1" applyFill="1" applyBorder="1" applyAlignment="1" applyProtection="1"/>
    <xf numFmtId="2" fontId="6" fillId="5" borderId="5" xfId="0" applyNumberFormat="1" applyFont="1" applyFill="1" applyBorder="1" applyAlignment="1" applyProtection="1"/>
    <xf numFmtId="0" fontId="6" fillId="5" borderId="2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right"/>
    </xf>
    <xf numFmtId="0" fontId="13" fillId="0" borderId="0" xfId="0" applyFont="1" applyAlignment="1">
      <alignment horizontal="right"/>
    </xf>
    <xf numFmtId="3" fontId="6" fillId="0" borderId="0" xfId="0" applyNumberFormat="1" applyFont="1" applyFill="1" applyAlignment="1"/>
    <xf numFmtId="3" fontId="6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/>
    <xf numFmtId="165" fontId="6" fillId="0" borderId="6" xfId="0" applyNumberFormat="1" applyFont="1" applyBorder="1"/>
    <xf numFmtId="3" fontId="6" fillId="0" borderId="0" xfId="0" applyNumberFormat="1" applyFont="1"/>
    <xf numFmtId="4" fontId="6" fillId="0" borderId="0" xfId="0" applyNumberFormat="1" applyFont="1"/>
    <xf numFmtId="166" fontId="6" fillId="0" borderId="0" xfId="0" applyNumberFormat="1" applyFont="1"/>
    <xf numFmtId="166" fontId="6" fillId="0" borderId="0" xfId="0" applyNumberFormat="1" applyFont="1" applyFill="1" applyBorder="1" applyAlignment="1">
      <alignment horizontal="right"/>
    </xf>
    <xf numFmtId="167" fontId="11" fillId="0" borderId="0" xfId="0" applyNumberFormat="1" applyFont="1"/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/>
    <xf numFmtId="2" fontId="9" fillId="0" borderId="0" xfId="0" applyNumberFormat="1" applyFont="1"/>
    <xf numFmtId="0" fontId="9" fillId="0" borderId="0" xfId="0" applyFont="1"/>
    <xf numFmtId="2" fontId="6" fillId="0" borderId="0" xfId="0" applyNumberFormat="1" applyFont="1" applyFill="1"/>
    <xf numFmtId="2" fontId="6" fillId="0" borderId="3" xfId="0" applyNumberFormat="1" applyFont="1" applyBorder="1"/>
    <xf numFmtId="0" fontId="6" fillId="0" borderId="3" xfId="0" applyFont="1" applyBorder="1"/>
    <xf numFmtId="0" fontId="8" fillId="0" borderId="0" xfId="0" applyFont="1"/>
    <xf numFmtId="2" fontId="6" fillId="0" borderId="0" xfId="0" applyNumberFormat="1" applyFont="1"/>
    <xf numFmtId="2" fontId="11" fillId="0" borderId="0" xfId="0" applyNumberFormat="1" applyFont="1" applyFill="1"/>
    <xf numFmtId="2" fontId="6" fillId="5" borderId="1" xfId="0" applyNumberFormat="1" applyFont="1" applyFill="1" applyBorder="1" applyAlignment="1" applyProtection="1"/>
    <xf numFmtId="2" fontId="6" fillId="0" borderId="0" xfId="0" applyNumberFormat="1" applyFont="1" applyFill="1" applyBorder="1" applyAlignment="1" applyProtection="1">
      <alignment horizontal="right"/>
    </xf>
    <xf numFmtId="2" fontId="6" fillId="0" borderId="0" xfId="0" applyNumberFormat="1" applyFont="1" applyFill="1"/>
    <xf numFmtId="2" fontId="1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11" fillId="4" borderId="0" xfId="0" applyNumberFormat="1" applyFont="1" applyFill="1" applyAlignment="1"/>
    <xf numFmtId="164" fontId="6" fillId="0" borderId="0" xfId="0" applyNumberFormat="1" applyFont="1"/>
    <xf numFmtId="0" fontId="6" fillId="0" borderId="0" xfId="0" applyFont="1" applyBorder="1"/>
    <xf numFmtId="0" fontId="6" fillId="0" borderId="0" xfId="0" applyFont="1" applyFill="1" applyBorder="1"/>
    <xf numFmtId="3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/>
    <xf numFmtId="3" fontId="6" fillId="0" borderId="0" xfId="0" applyNumberFormat="1" applyFont="1" applyBorder="1"/>
    <xf numFmtId="2" fontId="13" fillId="0" borderId="0" xfId="0" applyNumberFormat="1" applyFont="1"/>
    <xf numFmtId="0" fontId="3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4" fillId="0" borderId="0" xfId="0" applyFont="1"/>
    <xf numFmtId="3" fontId="0" fillId="0" borderId="0" xfId="0" applyNumberFormat="1"/>
    <xf numFmtId="3" fontId="0" fillId="2" borderId="0" xfId="0" applyNumberFormat="1" applyFill="1"/>
    <xf numFmtId="3" fontId="0" fillId="2" borderId="0" xfId="0" applyNumberFormat="1" applyFill="1"/>
    <xf numFmtId="0" fontId="0" fillId="2" borderId="1" xfId="0" applyFill="1" applyBorder="1"/>
    <xf numFmtId="0" fontId="0" fillId="2" borderId="2" xfId="0" applyFill="1" applyBorder="1"/>
    <xf numFmtId="3" fontId="0" fillId="0" borderId="6" xfId="0" applyNumberFormat="1" applyBorder="1"/>
    <xf numFmtId="0" fontId="16" fillId="6" borderId="0" xfId="0" applyFont="1" applyFill="1"/>
    <xf numFmtId="2" fontId="6" fillId="6" borderId="0" xfId="0" applyNumberFormat="1" applyFont="1" applyFill="1"/>
    <xf numFmtId="0" fontId="17" fillId="0" borderId="0" xfId="0" applyFont="1"/>
    <xf numFmtId="2" fontId="0" fillId="0" borderId="0" xfId="0" applyNumberFormat="1"/>
    <xf numFmtId="0" fontId="17" fillId="0" borderId="0" xfId="0" applyFont="1" applyAlignment="1">
      <alignment horizontal="right"/>
    </xf>
    <xf numFmtId="2" fontId="6" fillId="0" borderId="6" xfId="0" applyNumberFormat="1" applyFont="1" applyBorder="1"/>
    <xf numFmtId="2" fontId="6" fillId="0" borderId="0" xfId="0" applyNumberFormat="1" applyFont="1"/>
    <xf numFmtId="2" fontId="6" fillId="6" borderId="0" xfId="0" applyNumberFormat="1" applyFont="1" applyFill="1"/>
    <xf numFmtId="2" fontId="11" fillId="0" borderId="0" xfId="0" applyNumberFormat="1" applyFont="1" applyFill="1"/>
    <xf numFmtId="2" fontId="6" fillId="5" borderId="1" xfId="0" applyNumberFormat="1" applyFont="1" applyFill="1" applyBorder="1" applyAlignment="1" applyProtection="1"/>
    <xf numFmtId="2" fontId="6" fillId="0" borderId="0" xfId="0" applyNumberFormat="1" applyFont="1" applyFill="1" applyBorder="1" applyAlignment="1" applyProtection="1">
      <alignment horizontal="right"/>
    </xf>
    <xf numFmtId="2" fontId="6" fillId="0" borderId="0" xfId="0" applyNumberFormat="1" applyFont="1" applyFill="1"/>
    <xf numFmtId="2" fontId="1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4" borderId="0" xfId="0" applyNumberFormat="1" applyFont="1" applyFill="1" applyAlignment="1"/>
    <xf numFmtId="164" fontId="6" fillId="0" borderId="0" xfId="0" applyNumberFormat="1" applyFont="1"/>
    <xf numFmtId="164" fontId="6" fillId="0" borderId="0" xfId="0" applyNumberFormat="1" applyFont="1" applyFill="1"/>
    <xf numFmtId="166" fontId="6" fillId="0" borderId="0" xfId="0" applyNumberFormat="1" applyFont="1"/>
    <xf numFmtId="165" fontId="13" fillId="0" borderId="0" xfId="0" applyNumberFormat="1" applyFont="1" applyBorder="1"/>
    <xf numFmtId="165" fontId="6" fillId="0" borderId="6" xfId="0" applyNumberFormat="1" applyFont="1" applyBorder="1"/>
    <xf numFmtId="165" fontId="6" fillId="0" borderId="6" xfId="0" applyNumberFormat="1" applyFont="1" applyBorder="1"/>
    <xf numFmtId="164" fontId="6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/>
    <xf numFmtId="0" fontId="6" fillId="7" borderId="0" xfId="0" applyFont="1" applyFill="1"/>
    <xf numFmtId="0" fontId="6" fillId="8" borderId="0" xfId="0" applyFont="1" applyFill="1"/>
    <xf numFmtId="0" fontId="19" fillId="0" borderId="0" xfId="0" applyFont="1"/>
    <xf numFmtId="165" fontId="19" fillId="0" borderId="0" xfId="0" applyNumberFormat="1" applyFont="1"/>
    <xf numFmtId="0" fontId="1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"/>
  <sheetViews>
    <sheetView workbookViewId="0">
      <selection activeCell="P15" sqref="P15"/>
    </sheetView>
  </sheetViews>
  <sheetFormatPr baseColWidth="10" defaultColWidth="10.6640625" defaultRowHeight="16" x14ac:dyDescent="0.2"/>
  <cols>
    <col min="1" max="1" width="11.33203125" style="1" customWidth="1"/>
    <col min="2" max="2" width="10.6640625" style="124"/>
    <col min="3" max="3" width="6.33203125" style="1" customWidth="1"/>
    <col min="4" max="4" width="3.6640625" style="1" customWidth="1"/>
    <col min="5" max="5" width="7.6640625" style="1" customWidth="1"/>
    <col min="6" max="6" width="6.33203125" style="1" customWidth="1"/>
    <col min="7" max="8" width="10.6640625" style="1"/>
    <col min="9" max="9" width="3.6640625" style="1" customWidth="1"/>
    <col min="10" max="10" width="6.83203125" style="1" customWidth="1"/>
    <col min="11" max="11" width="6.6640625" style="1" customWidth="1"/>
    <col min="12" max="12" width="3.6640625" style="1" customWidth="1"/>
    <col min="13" max="15" width="10.6640625" style="1"/>
    <col min="16" max="18" width="8.1640625" style="1" customWidth="1"/>
    <col min="19" max="16384" width="10.6640625" style="1"/>
  </cols>
  <sheetData>
    <row r="5" spans="1:18" x14ac:dyDescent="0.2">
      <c r="E5" s="103" t="s">
        <v>0</v>
      </c>
      <c r="F5" s="103"/>
      <c r="G5" s="119"/>
      <c r="J5" s="1" t="s">
        <v>23</v>
      </c>
      <c r="N5" s="103"/>
      <c r="O5" s="103"/>
      <c r="P5" s="103"/>
      <c r="Q5" s="120"/>
      <c r="R5" s="103"/>
    </row>
    <row r="6" spans="1:18" x14ac:dyDescent="0.2">
      <c r="B6" s="124" t="s">
        <v>1</v>
      </c>
      <c r="J6" s="1" t="s">
        <v>22</v>
      </c>
    </row>
    <row r="7" spans="1:18" x14ac:dyDescent="0.2">
      <c r="C7" s="123" t="s">
        <v>6</v>
      </c>
      <c r="E7" s="1" t="s">
        <v>14</v>
      </c>
      <c r="F7" s="1" t="s">
        <v>16</v>
      </c>
      <c r="G7" s="121" t="s">
        <v>21</v>
      </c>
      <c r="H7" s="120"/>
      <c r="I7" s="120"/>
      <c r="J7" s="1" t="s">
        <v>14</v>
      </c>
      <c r="K7" s="1" t="s">
        <v>16</v>
      </c>
      <c r="M7" s="120" t="s">
        <v>2</v>
      </c>
      <c r="N7" s="120" t="s">
        <v>2</v>
      </c>
      <c r="O7" s="120" t="s">
        <v>3</v>
      </c>
      <c r="P7" s="121" t="s">
        <v>4</v>
      </c>
    </row>
    <row r="8" spans="1:18" x14ac:dyDescent="0.2">
      <c r="B8" s="122" t="s">
        <v>5</v>
      </c>
      <c r="C8" s="123" t="s">
        <v>11</v>
      </c>
      <c r="E8" s="1" t="s">
        <v>15</v>
      </c>
      <c r="F8" s="120" t="s">
        <v>17</v>
      </c>
      <c r="G8" s="120" t="s">
        <v>18</v>
      </c>
      <c r="H8" s="120" t="s">
        <v>19</v>
      </c>
      <c r="I8" s="120"/>
      <c r="J8" s="1" t="s">
        <v>15</v>
      </c>
      <c r="K8" s="120" t="s">
        <v>17</v>
      </c>
      <c r="L8" s="120"/>
      <c r="M8" s="120" t="s">
        <v>7</v>
      </c>
      <c r="N8" s="120" t="s">
        <v>8</v>
      </c>
      <c r="O8" s="120" t="s">
        <v>9</v>
      </c>
      <c r="P8" s="121" t="s">
        <v>10</v>
      </c>
    </row>
    <row r="9" spans="1:18" x14ac:dyDescent="0.2">
      <c r="A9" s="1" t="s">
        <v>12</v>
      </c>
      <c r="B9" s="131">
        <v>1081.6951672862454</v>
      </c>
      <c r="C9" s="1">
        <f>B9/B$11</f>
        <v>0.3713187461113534</v>
      </c>
      <c r="E9" s="128">
        <v>277.82952963561422</v>
      </c>
      <c r="F9" s="6" t="s">
        <v>24</v>
      </c>
      <c r="G9" s="125">
        <f>E9/E$11</f>
        <v>1.0403011947171645</v>
      </c>
      <c r="H9" s="6" t="s">
        <v>24</v>
      </c>
      <c r="J9" s="132">
        <f>C9/G9</f>
        <v>0.35693388414526139</v>
      </c>
      <c r="K9" s="6" t="s">
        <v>24</v>
      </c>
      <c r="M9" s="127">
        <f>723.35244730181/1619.8276</f>
        <v>0.44656137931086615</v>
      </c>
      <c r="N9" s="126">
        <f>836.142103730066/2096.926</f>
        <v>0.39874659560235604</v>
      </c>
      <c r="O9" s="133">
        <f>24.248/100.5</f>
        <v>0.24127363184079603</v>
      </c>
      <c r="P9" s="134"/>
      <c r="Q9" s="134"/>
    </row>
    <row r="10" spans="1:18" x14ac:dyDescent="0.2">
      <c r="A10" s="1" t="s">
        <v>13</v>
      </c>
      <c r="B10" s="131">
        <v>982.74113084824671</v>
      </c>
      <c r="C10" s="1">
        <f>B10/B$11</f>
        <v>0.3373503141130883</v>
      </c>
      <c r="E10" s="129">
        <v>567.3454180138333</v>
      </c>
      <c r="F10" s="1">
        <v>660.40571767099402</v>
      </c>
      <c r="G10" s="125">
        <f>E10/E$11</f>
        <v>2.124360635642967</v>
      </c>
      <c r="H10" s="130">
        <f>F10/F11</f>
        <v>1.9944247888661701</v>
      </c>
      <c r="J10" s="132">
        <f>C10/G10</f>
        <v>0.15880086857803435</v>
      </c>
      <c r="K10" s="132">
        <f>C10/H10</f>
        <v>0.16914667125897079</v>
      </c>
      <c r="M10" s="6" t="s">
        <v>24</v>
      </c>
      <c r="N10" s="6" t="s">
        <v>24</v>
      </c>
      <c r="O10" s="133">
        <f>24.248/100.5</f>
        <v>0.24127363184079603</v>
      </c>
      <c r="P10" s="134"/>
      <c r="Q10" s="134"/>
    </row>
    <row r="11" spans="1:18" x14ac:dyDescent="0.2">
      <c r="A11" s="1" t="s">
        <v>20</v>
      </c>
      <c r="B11" s="131">
        <v>2913.1175805539851</v>
      </c>
      <c r="E11" s="128">
        <v>267.06643330458741</v>
      </c>
      <c r="F11" s="1">
        <v>331.12590725791893</v>
      </c>
    </row>
  </sheetData>
  <phoneticPr fontId="5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2"/>
    </sheetView>
  </sheetViews>
  <sheetFormatPr baseColWidth="10" defaultColWidth="10.6640625" defaultRowHeight="13" x14ac:dyDescent="0.15"/>
  <sheetData>
    <row r="1" spans="1:1" x14ac:dyDescent="0.15">
      <c r="A1" t="s">
        <v>222</v>
      </c>
    </row>
    <row r="2" spans="1:1" x14ac:dyDescent="0.15">
      <c r="A2" t="s">
        <v>223</v>
      </c>
    </row>
    <row r="4" spans="1:1" x14ac:dyDescent="0.15">
      <c r="A4" s="28" t="s">
        <v>27</v>
      </c>
    </row>
    <row r="5" spans="1:1" x14ac:dyDescent="0.15">
      <c r="A5" s="28"/>
    </row>
    <row r="6" spans="1:1" x14ac:dyDescent="0.15">
      <c r="A6" t="s">
        <v>25</v>
      </c>
    </row>
    <row r="7" spans="1:1" x14ac:dyDescent="0.15">
      <c r="A7" t="s">
        <v>43</v>
      </c>
    </row>
    <row r="8" spans="1:1" x14ac:dyDescent="0.15">
      <c r="A8" t="s">
        <v>34</v>
      </c>
    </row>
    <row r="9" spans="1:1" x14ac:dyDescent="0.15">
      <c r="A9" t="s">
        <v>26</v>
      </c>
    </row>
    <row r="10" spans="1:1" x14ac:dyDescent="0.15">
      <c r="A10" t="s">
        <v>38</v>
      </c>
    </row>
    <row r="11" spans="1:1" x14ac:dyDescent="0.15">
      <c r="A11" t="s">
        <v>37</v>
      </c>
    </row>
    <row r="13" spans="1:1" x14ac:dyDescent="0.15">
      <c r="A13" t="s">
        <v>201</v>
      </c>
    </row>
    <row r="14" spans="1:1" x14ac:dyDescent="0.15">
      <c r="A14" s="90"/>
    </row>
  </sheetData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tabSelected="1" workbookViewId="0">
      <pane xSplit="11140" topLeftCell="Z1"/>
      <selection activeCell="B3" sqref="B3"/>
      <selection pane="topRight" activeCell="AB2" sqref="AB2"/>
    </sheetView>
  </sheetViews>
  <sheetFormatPr baseColWidth="10" defaultColWidth="10.6640625" defaultRowHeight="16" x14ac:dyDescent="0.2"/>
  <cols>
    <col min="1" max="1" width="10.6640625" style="1"/>
    <col min="2" max="2" width="7.33203125" style="1" customWidth="1"/>
    <col min="3" max="4" width="8.1640625" style="1" customWidth="1"/>
    <col min="5" max="5" width="3.6640625" style="1" customWidth="1"/>
    <col min="6" max="6" width="11.5" style="1" customWidth="1"/>
    <col min="7" max="8" width="6.5" style="1" customWidth="1"/>
    <col min="9" max="9" width="7.1640625" style="1" customWidth="1"/>
    <col min="10" max="10" width="5.6640625" style="1" customWidth="1"/>
    <col min="11" max="11" width="3.6640625" style="1" customWidth="1"/>
    <col min="12" max="12" width="10.6640625" style="1"/>
    <col min="13" max="13" width="5.33203125" style="1" customWidth="1"/>
    <col min="14" max="14" width="7" style="1" customWidth="1"/>
    <col min="15" max="15" width="8.33203125" style="1" customWidth="1"/>
    <col min="16" max="16" width="10.6640625" style="1"/>
    <col min="17" max="17" width="3.6640625" style="1" customWidth="1"/>
    <col min="18" max="18" width="10.6640625" style="1"/>
    <col min="19" max="19" width="5.5" style="1" customWidth="1"/>
    <col min="20" max="20" width="8.83203125" style="1" customWidth="1"/>
    <col min="21" max="21" width="8" style="1" customWidth="1"/>
    <col min="22" max="22" width="10.33203125" style="1" customWidth="1"/>
    <col min="23" max="23" width="7.1640625" style="1" customWidth="1"/>
    <col min="24" max="24" width="8.1640625" style="1" customWidth="1"/>
    <col min="25" max="25" width="6.5" style="1" customWidth="1"/>
    <col min="26" max="26" width="3.5" style="1" customWidth="1"/>
    <col min="27" max="27" width="15.33203125" style="68" customWidth="1"/>
    <col min="28" max="28" width="10.6640625" style="1"/>
    <col min="29" max="29" width="21.83203125" style="1" customWidth="1"/>
    <col min="30" max="30" width="12.33203125" style="1" customWidth="1"/>
    <col min="31" max="31" width="10.6640625" style="1"/>
    <col min="32" max="32" width="3.6640625" style="1" customWidth="1"/>
    <col min="33" max="33" width="25.5" style="103" customWidth="1"/>
    <col min="34" max="34" width="10.6640625" style="1"/>
    <col min="35" max="35" width="25.33203125" style="1" customWidth="1"/>
    <col min="36" max="16384" width="10.6640625" style="1"/>
  </cols>
  <sheetData>
    <row r="1" spans="1:37" x14ac:dyDescent="0.2">
      <c r="A1" t="s">
        <v>222</v>
      </c>
    </row>
    <row r="2" spans="1:37" x14ac:dyDescent="0.2">
      <c r="A2" t="s">
        <v>223</v>
      </c>
    </row>
    <row r="3" spans="1:37" ht="20" x14ac:dyDescent="0.2">
      <c r="AA3" s="98"/>
      <c r="AB3" s="97" t="s">
        <v>172</v>
      </c>
      <c r="AC3" s="61"/>
      <c r="AD3" s="61"/>
      <c r="AE3" s="61"/>
      <c r="AF3" s="135"/>
      <c r="AG3" s="104"/>
      <c r="AH3" s="97" t="s">
        <v>173</v>
      </c>
      <c r="AI3" s="61"/>
      <c r="AJ3" s="61"/>
      <c r="AK3" s="61"/>
    </row>
    <row r="4" spans="1:37" x14ac:dyDescent="0.2">
      <c r="B4" s="2"/>
      <c r="F4" s="23" t="s">
        <v>63</v>
      </c>
      <c r="H4" s="3"/>
      <c r="I4" s="3"/>
      <c r="J4" s="3"/>
      <c r="L4" s="1" t="s">
        <v>33</v>
      </c>
      <c r="T4" s="1" t="s">
        <v>39</v>
      </c>
      <c r="AB4" s="67" t="s">
        <v>218</v>
      </c>
      <c r="AD4" s="67" t="s">
        <v>218</v>
      </c>
      <c r="AF4" s="135"/>
      <c r="AH4" s="67" t="s">
        <v>218</v>
      </c>
      <c r="AJ4" s="67" t="s">
        <v>218</v>
      </c>
    </row>
    <row r="5" spans="1:37" x14ac:dyDescent="0.2">
      <c r="B5" s="4"/>
      <c r="C5" s="4"/>
      <c r="D5" s="4"/>
      <c r="F5" s="24" t="s">
        <v>64</v>
      </c>
      <c r="H5" s="5"/>
      <c r="I5" s="5"/>
      <c r="J5" s="5"/>
      <c r="L5" s="1" t="s">
        <v>40</v>
      </c>
      <c r="T5" s="1" t="s">
        <v>65</v>
      </c>
      <c r="AA5" s="69" t="s">
        <v>41</v>
      </c>
      <c r="AC5" s="40"/>
      <c r="AF5" s="135"/>
      <c r="AG5" s="105" t="s">
        <v>41</v>
      </c>
      <c r="AI5" s="40"/>
    </row>
    <row r="6" spans="1:37" x14ac:dyDescent="0.2">
      <c r="B6" s="4"/>
      <c r="C6" s="7" t="s">
        <v>42</v>
      </c>
      <c r="D6" s="7" t="s">
        <v>42</v>
      </c>
      <c r="F6" s="6"/>
      <c r="G6" s="6" t="s">
        <v>66</v>
      </c>
      <c r="M6" s="6" t="s">
        <v>66</v>
      </c>
      <c r="N6" s="26"/>
      <c r="O6" s="8" t="s">
        <v>95</v>
      </c>
      <c r="P6" s="9"/>
      <c r="S6" s="1" t="s">
        <v>28</v>
      </c>
      <c r="T6" s="1" t="s">
        <v>67</v>
      </c>
      <c r="AA6" s="70" t="s">
        <v>68</v>
      </c>
      <c r="AB6" s="41"/>
      <c r="AC6" s="42"/>
      <c r="AD6" s="41"/>
      <c r="AE6" s="43"/>
      <c r="AF6" s="135"/>
      <c r="AG6" s="106" t="s">
        <v>174</v>
      </c>
      <c r="AH6" s="41"/>
      <c r="AI6" s="42"/>
      <c r="AJ6" s="41"/>
      <c r="AK6" s="43"/>
    </row>
    <row r="7" spans="1:37" x14ac:dyDescent="0.2">
      <c r="A7" s="4"/>
      <c r="B7" s="4"/>
      <c r="C7" s="10" t="s">
        <v>96</v>
      </c>
      <c r="D7" s="7" t="s">
        <v>69</v>
      </c>
      <c r="F7" s="6"/>
      <c r="G7" s="6" t="s">
        <v>70</v>
      </c>
      <c r="M7" s="6" t="s">
        <v>70</v>
      </c>
      <c r="N7" s="26"/>
      <c r="O7" s="4" t="s">
        <v>97</v>
      </c>
      <c r="P7" s="4" t="s">
        <v>98</v>
      </c>
      <c r="T7" s="6" t="s">
        <v>71</v>
      </c>
      <c r="U7" s="6" t="s">
        <v>72</v>
      </c>
      <c r="V7" s="6" t="s">
        <v>73</v>
      </c>
      <c r="W7" s="6" t="s">
        <v>30</v>
      </c>
      <c r="X7" s="60" t="s">
        <v>159</v>
      </c>
      <c r="Y7" s="6" t="s">
        <v>29</v>
      </c>
      <c r="AA7" s="71" t="s">
        <v>74</v>
      </c>
      <c r="AB7" s="11" t="s">
        <v>75</v>
      </c>
      <c r="AC7" s="44" t="s">
        <v>76</v>
      </c>
      <c r="AD7" s="11" t="s">
        <v>77</v>
      </c>
      <c r="AE7" s="45" t="s">
        <v>78</v>
      </c>
      <c r="AF7" s="135"/>
      <c r="AG7" s="107" t="s">
        <v>175</v>
      </c>
      <c r="AH7" s="11" t="s">
        <v>176</v>
      </c>
      <c r="AI7" s="44" t="s">
        <v>76</v>
      </c>
      <c r="AJ7" s="11" t="s">
        <v>77</v>
      </c>
      <c r="AK7" s="45" t="s">
        <v>78</v>
      </c>
    </row>
    <row r="8" spans="1:37" x14ac:dyDescent="0.2">
      <c r="A8" s="4" t="s">
        <v>79</v>
      </c>
      <c r="B8" s="4" t="s">
        <v>80</v>
      </c>
      <c r="C8" s="11">
        <v>2450</v>
      </c>
      <c r="D8" s="12">
        <v>100</v>
      </c>
      <c r="F8" s="5" t="s">
        <v>79</v>
      </c>
      <c r="G8" s="18">
        <v>0</v>
      </c>
      <c r="H8" s="13" t="s">
        <v>100</v>
      </c>
      <c r="I8" s="13">
        <v>0</v>
      </c>
      <c r="J8" s="13">
        <v>0</v>
      </c>
      <c r="L8" s="4" t="s">
        <v>79</v>
      </c>
      <c r="R8" s="4" t="s">
        <v>79</v>
      </c>
      <c r="AB8" s="77"/>
      <c r="AC8" s="40">
        <f>(111.4*10.367/240)*2.20463/4</f>
        <v>2.6521786166604167</v>
      </c>
      <c r="AD8" s="51"/>
      <c r="AF8" s="135"/>
      <c r="AI8" s="40">
        <f>(111.4*10.367/240)*2.20463/4</f>
        <v>2.6521786166604167</v>
      </c>
      <c r="AJ8" s="51"/>
    </row>
    <row r="9" spans="1:37" x14ac:dyDescent="0.2">
      <c r="A9" s="14" t="s">
        <v>99</v>
      </c>
      <c r="B9" s="14" t="s">
        <v>100</v>
      </c>
      <c r="C9" s="14">
        <v>3390</v>
      </c>
      <c r="D9" s="13">
        <v>137</v>
      </c>
      <c r="F9" s="14" t="s">
        <v>99</v>
      </c>
      <c r="G9" s="18">
        <v>0</v>
      </c>
      <c r="H9" s="13" t="s">
        <v>100</v>
      </c>
      <c r="I9" s="13">
        <v>0</v>
      </c>
      <c r="J9" s="13">
        <v>0</v>
      </c>
      <c r="L9" s="14" t="s">
        <v>99</v>
      </c>
      <c r="R9" s="14" t="s">
        <v>99</v>
      </c>
      <c r="AB9" s="77"/>
      <c r="AC9" s="40"/>
      <c r="AF9" s="135"/>
      <c r="AI9" s="40"/>
    </row>
    <row r="10" spans="1:37" x14ac:dyDescent="0.2">
      <c r="A10" s="15" t="s">
        <v>81</v>
      </c>
      <c r="B10" s="15" t="s">
        <v>100</v>
      </c>
      <c r="C10" s="15">
        <v>3370</v>
      </c>
      <c r="D10" s="16">
        <v>88</v>
      </c>
      <c r="F10" s="15" t="s">
        <v>81</v>
      </c>
      <c r="G10" s="18">
        <v>0</v>
      </c>
      <c r="H10" s="13" t="s">
        <v>100</v>
      </c>
      <c r="I10" s="13">
        <v>0</v>
      </c>
      <c r="J10" s="13">
        <v>0</v>
      </c>
      <c r="L10" s="15" t="s">
        <v>81</v>
      </c>
      <c r="R10" s="15" t="s">
        <v>81</v>
      </c>
      <c r="S10" s="1" t="s">
        <v>100</v>
      </c>
      <c r="T10" s="1">
        <v>132</v>
      </c>
      <c r="W10" s="1">
        <v>132</v>
      </c>
      <c r="X10" s="1">
        <v>50</v>
      </c>
      <c r="AA10" s="68">
        <v>1.0833710865182131</v>
      </c>
      <c r="AB10" s="77">
        <f>AA10*X10</f>
        <v>54.168554325910655</v>
      </c>
      <c r="AC10" s="62">
        <v>1.3282763141659717</v>
      </c>
      <c r="AD10" s="63"/>
      <c r="AE10" s="83">
        <f>AA10/AC10</f>
        <v>0.81562177610497011</v>
      </c>
      <c r="AF10" s="135"/>
      <c r="AG10" s="103">
        <v>1.8163357734280983</v>
      </c>
      <c r="AI10" s="62">
        <v>1.3282763141659717</v>
      </c>
      <c r="AJ10" s="63"/>
    </row>
    <row r="11" spans="1:37" x14ac:dyDescent="0.2">
      <c r="A11" s="15" t="s">
        <v>82</v>
      </c>
      <c r="B11" s="15" t="s">
        <v>80</v>
      </c>
      <c r="C11" s="15">
        <v>3370</v>
      </c>
      <c r="D11" s="16">
        <v>88</v>
      </c>
      <c r="F11" s="15" t="s">
        <v>82</v>
      </c>
      <c r="G11" s="18">
        <v>0</v>
      </c>
      <c r="H11" s="13" t="s">
        <v>100</v>
      </c>
      <c r="I11" s="13">
        <v>0</v>
      </c>
      <c r="J11" s="13">
        <v>0</v>
      </c>
      <c r="L11" s="15" t="s">
        <v>82</v>
      </c>
      <c r="R11" s="15" t="s">
        <v>82</v>
      </c>
      <c r="AB11" s="77"/>
      <c r="AC11" s="62">
        <v>0.70078503812045145</v>
      </c>
      <c r="AD11" s="63"/>
      <c r="AF11" s="135"/>
      <c r="AI11" s="62">
        <v>0.70078503812045145</v>
      </c>
      <c r="AJ11" s="63"/>
    </row>
    <row r="12" spans="1:37" x14ac:dyDescent="0.2">
      <c r="A12" s="14" t="s">
        <v>83</v>
      </c>
      <c r="B12" s="14" t="s">
        <v>80</v>
      </c>
      <c r="C12" s="17">
        <v>3901.9677419354839</v>
      </c>
      <c r="D12" s="16">
        <v>169.54838709677421</v>
      </c>
      <c r="F12" s="14" t="s">
        <v>83</v>
      </c>
      <c r="G12" s="18">
        <f>155*1.0684</f>
        <v>165.602</v>
      </c>
      <c r="H12" s="13" t="s">
        <v>100</v>
      </c>
      <c r="I12" s="13">
        <v>1770.3388</v>
      </c>
      <c r="J12" s="13">
        <v>76.924800000000005</v>
      </c>
      <c r="L12" s="14" t="s">
        <v>83</v>
      </c>
      <c r="R12" s="14" t="s">
        <v>83</v>
      </c>
      <c r="AB12" s="77"/>
      <c r="AC12" s="40">
        <v>1.0975290546696348</v>
      </c>
      <c r="AD12" s="51">
        <f>AC12*$G12</f>
        <v>181.75300651140086</v>
      </c>
      <c r="AF12" s="135"/>
      <c r="AI12" s="40">
        <v>1.0975290546696348</v>
      </c>
      <c r="AJ12" s="51">
        <f>AI12*$G12</f>
        <v>181.75300651140086</v>
      </c>
    </row>
    <row r="13" spans="1:37" x14ac:dyDescent="0.2">
      <c r="A13" s="14" t="s">
        <v>84</v>
      </c>
      <c r="B13" s="14" t="s">
        <v>80</v>
      </c>
      <c r="C13" s="17">
        <v>3370</v>
      </c>
      <c r="D13" s="17">
        <v>70</v>
      </c>
      <c r="F13" s="14" t="s">
        <v>84</v>
      </c>
      <c r="G13" s="14">
        <v>0</v>
      </c>
      <c r="H13" s="14" t="s">
        <v>80</v>
      </c>
      <c r="I13" s="13">
        <v>0</v>
      </c>
      <c r="J13" s="13">
        <v>0</v>
      </c>
      <c r="L13" s="1" t="s">
        <v>58</v>
      </c>
      <c r="M13" s="1">
        <v>165</v>
      </c>
      <c r="N13" s="1" t="s">
        <v>85</v>
      </c>
      <c r="O13" s="53">
        <v>1655</v>
      </c>
      <c r="P13" s="1">
        <v>43</v>
      </c>
      <c r="R13" s="1" t="s">
        <v>58</v>
      </c>
      <c r="S13" s="1" t="s">
        <v>100</v>
      </c>
      <c r="U13" s="1">
        <v>165</v>
      </c>
      <c r="V13" s="1">
        <v>165</v>
      </c>
      <c r="X13" s="1">
        <v>115</v>
      </c>
      <c r="Y13" s="1">
        <v>165</v>
      </c>
      <c r="AA13" s="68">
        <v>1.1279355343359339</v>
      </c>
      <c r="AB13" s="77">
        <f>AA13*X13</f>
        <v>129.71258644863238</v>
      </c>
      <c r="AC13" s="40"/>
      <c r="AF13" s="135"/>
      <c r="AG13" s="103">
        <v>1.7712063380690444</v>
      </c>
      <c r="AH13" s="113">
        <f>AG13*$Y13</f>
        <v>292.24904578139234</v>
      </c>
      <c r="AI13" s="40"/>
    </row>
    <row r="14" spans="1:37" x14ac:dyDescent="0.2">
      <c r="A14" s="14" t="s">
        <v>101</v>
      </c>
      <c r="B14" s="14" t="s">
        <v>100</v>
      </c>
      <c r="C14" s="14">
        <f>3780*0.8</f>
        <v>3024</v>
      </c>
      <c r="D14" s="13">
        <v>110</v>
      </c>
      <c r="F14" s="14" t="s">
        <v>101</v>
      </c>
      <c r="G14" s="18">
        <v>0</v>
      </c>
      <c r="H14" s="13" t="s">
        <v>100</v>
      </c>
      <c r="I14" s="13">
        <v>0</v>
      </c>
      <c r="J14" s="13">
        <v>0</v>
      </c>
      <c r="L14" s="1" t="s">
        <v>101</v>
      </c>
      <c r="R14" s="1" t="s">
        <v>101</v>
      </c>
      <c r="AB14" s="77"/>
      <c r="AC14" s="40"/>
      <c r="AF14" s="135"/>
      <c r="AI14" s="40"/>
    </row>
    <row r="15" spans="1:37" x14ac:dyDescent="0.2">
      <c r="A15" s="14" t="s">
        <v>86</v>
      </c>
      <c r="B15" s="14" t="s">
        <v>100</v>
      </c>
      <c r="C15" s="14">
        <v>3870</v>
      </c>
      <c r="D15" s="13"/>
      <c r="F15" s="14" t="s">
        <v>86</v>
      </c>
      <c r="G15" s="18">
        <v>0</v>
      </c>
      <c r="H15" s="13" t="s">
        <v>100</v>
      </c>
      <c r="I15" s="13">
        <v>0</v>
      </c>
      <c r="J15" s="13">
        <v>0</v>
      </c>
      <c r="L15" s="1" t="s">
        <v>62</v>
      </c>
      <c r="R15" s="1" t="s">
        <v>62</v>
      </c>
      <c r="AB15" s="77"/>
      <c r="AC15" s="40"/>
      <c r="AF15" s="135"/>
      <c r="AI15" s="40"/>
    </row>
    <row r="16" spans="1:37" x14ac:dyDescent="0.2">
      <c r="A16" s="14" t="s">
        <v>102</v>
      </c>
      <c r="B16" s="14" t="s">
        <v>100</v>
      </c>
      <c r="C16" s="14">
        <v>3610</v>
      </c>
      <c r="D16" s="18"/>
      <c r="F16" s="14" t="s">
        <v>102</v>
      </c>
      <c r="G16" s="18">
        <v>0</v>
      </c>
      <c r="H16" s="13" t="s">
        <v>100</v>
      </c>
      <c r="I16" s="13">
        <v>0</v>
      </c>
      <c r="J16" s="13">
        <v>0</v>
      </c>
      <c r="L16" s="1" t="s">
        <v>102</v>
      </c>
      <c r="R16" s="1" t="s">
        <v>102</v>
      </c>
      <c r="AB16" s="77"/>
      <c r="AC16" s="40"/>
      <c r="AF16" s="135"/>
      <c r="AI16" s="40"/>
    </row>
    <row r="17" spans="1:38" x14ac:dyDescent="0.2">
      <c r="A17" s="14" t="s">
        <v>87</v>
      </c>
      <c r="B17" s="14" t="s">
        <v>100</v>
      </c>
      <c r="C17" s="14">
        <v>3370</v>
      </c>
      <c r="D17" s="18">
        <v>108</v>
      </c>
      <c r="F17" s="14" t="s">
        <v>87</v>
      </c>
      <c r="G17" s="18">
        <v>0</v>
      </c>
      <c r="H17" s="13" t="s">
        <v>100</v>
      </c>
      <c r="I17" s="13">
        <v>0</v>
      </c>
      <c r="J17" s="13">
        <v>0</v>
      </c>
      <c r="L17" s="1" t="s">
        <v>45</v>
      </c>
      <c r="R17" s="1" t="s">
        <v>45</v>
      </c>
      <c r="AB17" s="77"/>
      <c r="AF17" s="135"/>
    </row>
    <row r="18" spans="1:38" x14ac:dyDescent="0.2">
      <c r="A18" s="14" t="s">
        <v>103</v>
      </c>
      <c r="B18" s="14" t="s">
        <v>100</v>
      </c>
      <c r="C18" s="14">
        <v>3510</v>
      </c>
      <c r="D18" s="18">
        <v>75</v>
      </c>
      <c r="F18" s="14" t="s">
        <v>103</v>
      </c>
      <c r="G18" s="18">
        <v>0</v>
      </c>
      <c r="H18" s="13" t="s">
        <v>100</v>
      </c>
      <c r="I18" s="13">
        <v>0</v>
      </c>
      <c r="J18" s="13">
        <v>0</v>
      </c>
      <c r="L18" s="1" t="s">
        <v>103</v>
      </c>
      <c r="R18" s="1" t="s">
        <v>103</v>
      </c>
      <c r="AB18" s="77"/>
      <c r="AC18" s="40">
        <v>2.799893870620346</v>
      </c>
      <c r="AF18" s="135"/>
      <c r="AI18" s="40">
        <v>2.799893870620346</v>
      </c>
    </row>
    <row r="19" spans="1:38" x14ac:dyDescent="0.2">
      <c r="A19" s="14" t="s">
        <v>104</v>
      </c>
      <c r="B19" s="14" t="s">
        <v>100</v>
      </c>
      <c r="C19" s="14">
        <v>3640</v>
      </c>
      <c r="D19" s="18"/>
      <c r="F19" s="14" t="s">
        <v>104</v>
      </c>
      <c r="G19" s="18">
        <v>0</v>
      </c>
      <c r="H19" s="13" t="s">
        <v>100</v>
      </c>
      <c r="I19" s="13">
        <v>0</v>
      </c>
      <c r="J19" s="13">
        <v>0</v>
      </c>
      <c r="L19" s="1" t="s">
        <v>104</v>
      </c>
      <c r="R19" s="1" t="s">
        <v>104</v>
      </c>
      <c r="AB19" s="77"/>
      <c r="AC19" s="40"/>
      <c r="AF19" s="135"/>
      <c r="AI19" s="40"/>
    </row>
    <row r="20" spans="1:38" x14ac:dyDescent="0.2">
      <c r="A20" s="14" t="s">
        <v>88</v>
      </c>
      <c r="B20" s="14" t="s">
        <v>89</v>
      </c>
      <c r="C20" s="14">
        <v>3920</v>
      </c>
      <c r="D20" s="18">
        <v>343</v>
      </c>
      <c r="F20" s="14" t="s">
        <v>88</v>
      </c>
      <c r="G20" s="18">
        <v>0</v>
      </c>
      <c r="H20" s="13" t="s">
        <v>100</v>
      </c>
      <c r="I20" s="13">
        <v>0</v>
      </c>
      <c r="J20" s="13">
        <v>0</v>
      </c>
      <c r="L20" s="1" t="s">
        <v>46</v>
      </c>
      <c r="R20" s="1" t="s">
        <v>46</v>
      </c>
      <c r="AB20" s="77"/>
      <c r="AC20" s="64">
        <v>0.71856716714363822</v>
      </c>
      <c r="AF20" s="135"/>
      <c r="AI20" s="64">
        <v>0.71856716714363822</v>
      </c>
    </row>
    <row r="21" spans="1:38" x14ac:dyDescent="0.2">
      <c r="A21" s="14" t="s">
        <v>90</v>
      </c>
      <c r="B21" s="14" t="s">
        <v>105</v>
      </c>
      <c r="C21" s="1">
        <v>1455</v>
      </c>
      <c r="D21" s="27">
        <v>71</v>
      </c>
      <c r="F21" s="14" t="s">
        <v>120</v>
      </c>
      <c r="G21" s="18">
        <f>20*1.0684</f>
        <v>21.368000000000002</v>
      </c>
      <c r="H21" s="14" t="s">
        <v>121</v>
      </c>
      <c r="I21" s="13">
        <v>65.860273972602755</v>
      </c>
      <c r="J21" s="13">
        <v>4.1565150684931513</v>
      </c>
      <c r="L21" s="1" t="s">
        <v>47</v>
      </c>
      <c r="M21" s="1">
        <v>20</v>
      </c>
      <c r="N21" s="1" t="s">
        <v>122</v>
      </c>
      <c r="O21" s="1">
        <v>187</v>
      </c>
      <c r="P21" s="1">
        <v>14</v>
      </c>
      <c r="R21" s="1" t="s">
        <v>31</v>
      </c>
      <c r="S21" s="1" t="s">
        <v>100</v>
      </c>
      <c r="U21" s="1">
        <v>45</v>
      </c>
      <c r="V21" s="1">
        <v>45</v>
      </c>
      <c r="X21" s="1">
        <v>45</v>
      </c>
      <c r="Y21" s="1">
        <v>45</v>
      </c>
      <c r="AA21" s="68">
        <v>0.99367053536496652</v>
      </c>
      <c r="AB21" s="77">
        <f>AA21*X21</f>
        <v>44.715174091423492</v>
      </c>
      <c r="AC21" s="64">
        <v>0.71856716714363822</v>
      </c>
      <c r="AD21" s="51">
        <f>AC21*$G21</f>
        <v>15.354343227525263</v>
      </c>
      <c r="AE21" s="83">
        <f>AA21/AC21</f>
        <v>1.3828499001908008</v>
      </c>
      <c r="AF21" s="135"/>
      <c r="AG21" s="103">
        <v>3.2718869625431366</v>
      </c>
      <c r="AH21" s="113">
        <f>AG21*$Y21</f>
        <v>147.23491331444114</v>
      </c>
      <c r="AI21" s="64">
        <v>0.71856716714363822</v>
      </c>
      <c r="AJ21" s="51">
        <f>AI21*$G21</f>
        <v>15.354343227525263</v>
      </c>
      <c r="AK21" s="83">
        <f>AG21/AI21</f>
        <v>4.5533488199149819</v>
      </c>
      <c r="AL21" s="136" t="s">
        <v>219</v>
      </c>
    </row>
    <row r="22" spans="1:38" x14ac:dyDescent="0.2">
      <c r="A22" s="14" t="s">
        <v>123</v>
      </c>
      <c r="B22" s="14" t="s">
        <v>100</v>
      </c>
      <c r="C22" s="14">
        <v>2500</v>
      </c>
      <c r="D22" s="18">
        <v>200</v>
      </c>
      <c r="F22" s="14" t="s">
        <v>124</v>
      </c>
      <c r="G22" s="18">
        <f>5*1.0684</f>
        <v>5.3420000000000005</v>
      </c>
      <c r="H22" s="18" t="s">
        <v>100</v>
      </c>
      <c r="I22" s="13">
        <v>36.589041095890416</v>
      </c>
      <c r="J22" s="13">
        <v>2.927123287671233</v>
      </c>
      <c r="L22" s="1" t="s">
        <v>48</v>
      </c>
      <c r="M22" s="1">
        <v>5</v>
      </c>
      <c r="N22" s="1" t="s">
        <v>125</v>
      </c>
      <c r="O22" s="1">
        <v>34</v>
      </c>
      <c r="P22" s="1">
        <v>3</v>
      </c>
      <c r="R22" s="1" t="s">
        <v>32</v>
      </c>
      <c r="S22" s="1" t="s">
        <v>100</v>
      </c>
      <c r="T22" s="1">
        <v>105</v>
      </c>
      <c r="U22" s="1">
        <v>35</v>
      </c>
      <c r="V22" s="1">
        <v>35</v>
      </c>
      <c r="W22" s="1">
        <v>105</v>
      </c>
      <c r="X22" s="1">
        <v>35</v>
      </c>
      <c r="Y22" s="1">
        <v>35</v>
      </c>
      <c r="AA22" s="68">
        <v>1.4066632791327913</v>
      </c>
      <c r="AB22" s="77">
        <f>AA22*X22</f>
        <v>49.233214769647695</v>
      </c>
      <c r="AC22" s="40">
        <v>7.0434732489599376</v>
      </c>
      <c r="AD22" s="51">
        <f>AC22*$G22</f>
        <v>37.626234095943992</v>
      </c>
      <c r="AE22" s="83">
        <f>AA22/AC22</f>
        <v>0.19971159531847499</v>
      </c>
      <c r="AF22" s="135"/>
      <c r="AG22" s="103">
        <v>3.6531845405142804</v>
      </c>
      <c r="AH22" s="113">
        <f>AG22*$Y22</f>
        <v>127.86145891799981</v>
      </c>
      <c r="AI22" s="40">
        <v>7.0434732489599376</v>
      </c>
      <c r="AJ22" s="51">
        <f>AI22*$G22</f>
        <v>37.626234095943992</v>
      </c>
      <c r="AK22" s="83">
        <f>AG22/AI22</f>
        <v>0.51866237172885143</v>
      </c>
      <c r="AL22" s="136" t="s">
        <v>219</v>
      </c>
    </row>
    <row r="23" spans="1:38" x14ac:dyDescent="0.2">
      <c r="A23" s="14" t="s">
        <v>126</v>
      </c>
      <c r="B23" s="14" t="s">
        <v>100</v>
      </c>
      <c r="C23" s="14">
        <v>1050</v>
      </c>
      <c r="D23" s="18">
        <v>181</v>
      </c>
      <c r="F23" s="14" t="s">
        <v>126</v>
      </c>
      <c r="G23" s="18">
        <v>0</v>
      </c>
      <c r="H23" s="18"/>
      <c r="I23" s="18">
        <v>0</v>
      </c>
      <c r="J23" s="18">
        <v>0</v>
      </c>
      <c r="L23" s="1" t="s">
        <v>49</v>
      </c>
      <c r="R23" s="1" t="s">
        <v>49</v>
      </c>
      <c r="AB23" s="77"/>
      <c r="AC23" s="40"/>
      <c r="AF23" s="135"/>
      <c r="AI23" s="40"/>
    </row>
    <row r="24" spans="1:38" x14ac:dyDescent="0.2">
      <c r="A24" s="14" t="s">
        <v>127</v>
      </c>
      <c r="B24" s="14" t="s">
        <v>128</v>
      </c>
      <c r="C24" s="14">
        <v>1553</v>
      </c>
      <c r="D24" s="18">
        <v>0</v>
      </c>
      <c r="F24" s="14" t="s">
        <v>127</v>
      </c>
      <c r="G24" s="18">
        <v>0</v>
      </c>
      <c r="H24" s="14" t="s">
        <v>128</v>
      </c>
      <c r="I24" s="18">
        <v>0</v>
      </c>
      <c r="J24" s="18">
        <v>0</v>
      </c>
      <c r="L24" s="1" t="s">
        <v>50</v>
      </c>
      <c r="R24" s="1" t="s">
        <v>50</v>
      </c>
      <c r="AB24" s="77"/>
      <c r="AC24" s="40"/>
      <c r="AF24" s="135"/>
      <c r="AI24" s="40"/>
    </row>
    <row r="25" spans="1:38" x14ac:dyDescent="0.2">
      <c r="A25" s="14" t="s">
        <v>129</v>
      </c>
      <c r="B25" s="14" t="s">
        <v>130</v>
      </c>
      <c r="C25" s="17">
        <v>425.16483516483515</v>
      </c>
      <c r="D25" s="17">
        <v>4.0109890109890109</v>
      </c>
      <c r="F25" s="14" t="s">
        <v>129</v>
      </c>
      <c r="G25" s="18">
        <v>0</v>
      </c>
      <c r="H25" s="14" t="s">
        <v>130</v>
      </c>
      <c r="I25" s="18">
        <v>0</v>
      </c>
      <c r="J25" s="18">
        <v>0</v>
      </c>
      <c r="L25" s="1" t="s">
        <v>51</v>
      </c>
      <c r="R25" s="1" t="s">
        <v>51</v>
      </c>
      <c r="AB25" s="77"/>
      <c r="AC25" s="40">
        <v>1.6961918507255975</v>
      </c>
      <c r="AF25" s="135"/>
      <c r="AI25" s="40">
        <v>1.6961918507255975</v>
      </c>
    </row>
    <row r="26" spans="1:38" x14ac:dyDescent="0.2">
      <c r="A26" s="14" t="s">
        <v>131</v>
      </c>
      <c r="B26" s="14" t="s">
        <v>132</v>
      </c>
      <c r="C26" s="17">
        <v>8800</v>
      </c>
      <c r="D26" s="17">
        <v>0</v>
      </c>
      <c r="F26" s="14" t="s">
        <v>131</v>
      </c>
      <c r="G26" s="18">
        <v>0</v>
      </c>
      <c r="H26" s="14" t="s">
        <v>132</v>
      </c>
      <c r="I26" s="18">
        <v>0</v>
      </c>
      <c r="J26" s="18">
        <v>0</v>
      </c>
      <c r="L26" s="1" t="s">
        <v>52</v>
      </c>
      <c r="R26" s="1" t="s">
        <v>52</v>
      </c>
      <c r="AB26" s="77"/>
      <c r="AC26" s="40"/>
      <c r="AF26" s="135"/>
      <c r="AI26" s="40"/>
    </row>
    <row r="27" spans="1:38" x14ac:dyDescent="0.2">
      <c r="A27" s="14" t="s">
        <v>106</v>
      </c>
      <c r="B27" s="14" t="s">
        <v>100</v>
      </c>
      <c r="C27" s="14">
        <v>8760</v>
      </c>
      <c r="D27" s="17">
        <v>0</v>
      </c>
      <c r="F27" s="14" t="s">
        <v>106</v>
      </c>
      <c r="G27" s="18">
        <v>0</v>
      </c>
      <c r="H27" s="18" t="s">
        <v>100</v>
      </c>
      <c r="I27" s="18">
        <v>0</v>
      </c>
      <c r="J27" s="18">
        <v>0</v>
      </c>
      <c r="L27" s="1" t="s">
        <v>106</v>
      </c>
      <c r="R27" s="1" t="s">
        <v>106</v>
      </c>
      <c r="AB27" s="77"/>
      <c r="AC27" s="40"/>
      <c r="AF27" s="135"/>
      <c r="AI27" s="40"/>
    </row>
    <row r="28" spans="1:38" x14ac:dyDescent="0.2">
      <c r="A28" s="14" t="s">
        <v>133</v>
      </c>
      <c r="B28" s="14" t="s">
        <v>125</v>
      </c>
      <c r="C28" s="14">
        <v>7286</v>
      </c>
      <c r="D28" s="18">
        <v>7</v>
      </c>
      <c r="F28" s="14" t="s">
        <v>133</v>
      </c>
      <c r="G28" s="18">
        <f>3*1.0684</f>
        <v>3.2052</v>
      </c>
      <c r="H28" s="18" t="s">
        <v>100</v>
      </c>
      <c r="I28" s="13">
        <v>63.981060821917815</v>
      </c>
      <c r="J28" s="13">
        <v>6.1469589041095889E-2</v>
      </c>
      <c r="L28" s="1" t="s">
        <v>53</v>
      </c>
      <c r="M28" s="1">
        <v>3</v>
      </c>
      <c r="N28" s="1" t="s">
        <v>122</v>
      </c>
      <c r="O28" s="1">
        <v>60</v>
      </c>
      <c r="P28" s="1">
        <v>0</v>
      </c>
      <c r="R28" s="1" t="s">
        <v>53</v>
      </c>
      <c r="AB28" s="77"/>
      <c r="AC28" s="40">
        <v>10.087623071794987</v>
      </c>
      <c r="AD28" s="51">
        <f>AC28*$G28</f>
        <v>32.332849469717289</v>
      </c>
      <c r="AF28" s="135"/>
      <c r="AI28" s="40">
        <v>10.087623071794987</v>
      </c>
      <c r="AJ28" s="51">
        <f>AI28*$G28</f>
        <v>32.332849469717289</v>
      </c>
    </row>
    <row r="29" spans="1:38" x14ac:dyDescent="0.2">
      <c r="A29" s="14" t="s">
        <v>134</v>
      </c>
      <c r="B29" s="14" t="s">
        <v>100</v>
      </c>
      <c r="C29" s="14">
        <v>3750</v>
      </c>
      <c r="D29" s="5">
        <v>214</v>
      </c>
      <c r="F29" s="14" t="s">
        <v>134</v>
      </c>
      <c r="G29" s="18">
        <v>0</v>
      </c>
      <c r="H29" s="18" t="s">
        <v>100</v>
      </c>
      <c r="I29" s="18">
        <v>0</v>
      </c>
      <c r="J29" s="18">
        <v>0</v>
      </c>
      <c r="L29" s="1" t="s">
        <v>54</v>
      </c>
      <c r="R29" s="1" t="s">
        <v>54</v>
      </c>
      <c r="AB29" s="77"/>
      <c r="AC29" s="40">
        <v>5.9266882144003441</v>
      </c>
      <c r="AF29" s="135"/>
      <c r="AI29" s="40">
        <v>5.9266882144003441</v>
      </c>
    </row>
    <row r="30" spans="1:38" x14ac:dyDescent="0.2">
      <c r="A30" s="14" t="s">
        <v>135</v>
      </c>
      <c r="B30" s="14" t="s">
        <v>136</v>
      </c>
      <c r="C30" s="19">
        <v>79</v>
      </c>
      <c r="D30" s="30">
        <v>6.25</v>
      </c>
      <c r="F30" s="19" t="s">
        <v>135</v>
      </c>
      <c r="G30" s="25">
        <v>0</v>
      </c>
      <c r="H30" s="25" t="s">
        <v>59</v>
      </c>
      <c r="I30" s="25">
        <v>0</v>
      </c>
      <c r="J30" s="25">
        <v>0</v>
      </c>
      <c r="L30" s="1" t="s">
        <v>55</v>
      </c>
      <c r="R30" s="1" t="s">
        <v>55</v>
      </c>
      <c r="AB30" s="77"/>
      <c r="AC30" s="65">
        <v>3.7613545857166009</v>
      </c>
      <c r="AD30" s="66"/>
      <c r="AF30" s="135"/>
      <c r="AI30" s="65">
        <v>3.7613545857166009</v>
      </c>
      <c r="AJ30" s="66"/>
    </row>
    <row r="31" spans="1:38" x14ac:dyDescent="0.2">
      <c r="A31" s="14" t="s">
        <v>107</v>
      </c>
      <c r="B31" s="14" t="s">
        <v>100</v>
      </c>
      <c r="C31" s="4"/>
      <c r="D31" s="4"/>
      <c r="F31" s="14" t="s">
        <v>107</v>
      </c>
      <c r="G31" s="14">
        <v>0</v>
      </c>
      <c r="H31" s="18" t="s">
        <v>100</v>
      </c>
      <c r="I31" s="18"/>
      <c r="J31" s="18"/>
      <c r="L31" s="1" t="s">
        <v>107</v>
      </c>
      <c r="M31" s="1">
        <v>1.3</v>
      </c>
      <c r="N31" s="1" t="s">
        <v>89</v>
      </c>
      <c r="R31" s="1" t="s">
        <v>107</v>
      </c>
      <c r="S31" s="1" t="s">
        <v>100</v>
      </c>
      <c r="T31" s="1">
        <v>2.6</v>
      </c>
      <c r="U31" s="1">
        <v>2.6</v>
      </c>
      <c r="V31" s="1">
        <v>2.6</v>
      </c>
      <c r="W31" s="1">
        <v>2.6</v>
      </c>
      <c r="X31" s="1">
        <v>2.6</v>
      </c>
      <c r="Y31" s="1">
        <v>2.6</v>
      </c>
      <c r="AB31" s="77"/>
      <c r="AF31" s="135"/>
      <c r="AG31" s="103">
        <v>11.67051705170517</v>
      </c>
      <c r="AH31" s="113"/>
    </row>
    <row r="32" spans="1:38" x14ac:dyDescent="0.2">
      <c r="A32" s="14" t="s">
        <v>137</v>
      </c>
      <c r="B32" s="14" t="s">
        <v>108</v>
      </c>
      <c r="C32" s="4"/>
      <c r="D32" s="4"/>
      <c r="F32" s="14" t="s">
        <v>138</v>
      </c>
      <c r="G32" s="14">
        <v>0</v>
      </c>
      <c r="H32" s="18" t="s">
        <v>60</v>
      </c>
      <c r="I32" s="18"/>
      <c r="J32" s="18"/>
      <c r="L32" s="1" t="s">
        <v>56</v>
      </c>
      <c r="M32" s="1">
        <v>3</v>
      </c>
      <c r="N32" s="1" t="s">
        <v>139</v>
      </c>
      <c r="R32" s="1" t="s">
        <v>56</v>
      </c>
      <c r="AB32" s="77"/>
      <c r="AC32" s="40">
        <v>5.0160961588261772</v>
      </c>
      <c r="AD32" s="51"/>
      <c r="AF32" s="135"/>
      <c r="AI32" s="40">
        <v>5.0160961588261772</v>
      </c>
      <c r="AJ32" s="51"/>
    </row>
    <row r="33" spans="1:37" x14ac:dyDescent="0.2">
      <c r="A33" s="14" t="s">
        <v>140</v>
      </c>
      <c r="B33" s="14" t="s">
        <v>35</v>
      </c>
      <c r="C33" s="4"/>
      <c r="D33" s="4"/>
      <c r="F33" s="14" t="s">
        <v>141</v>
      </c>
      <c r="G33" s="14">
        <v>5</v>
      </c>
      <c r="H33" s="18" t="s">
        <v>60</v>
      </c>
      <c r="I33" s="18"/>
      <c r="J33" s="18"/>
      <c r="L33" s="1" t="s">
        <v>57</v>
      </c>
      <c r="R33" s="1" t="s">
        <v>57</v>
      </c>
      <c r="S33" s="1" t="s">
        <v>60</v>
      </c>
      <c r="T33" s="1">
        <v>5</v>
      </c>
      <c r="U33" s="1">
        <v>5</v>
      </c>
      <c r="V33" s="1">
        <v>5</v>
      </c>
      <c r="W33" s="1">
        <v>5</v>
      </c>
      <c r="X33" s="1">
        <v>5</v>
      </c>
      <c r="Y33" s="1">
        <v>5</v>
      </c>
      <c r="AB33" s="77"/>
      <c r="AC33" s="40">
        <v>10.294613715196634</v>
      </c>
      <c r="AD33" s="51">
        <f>AC33*$G33</f>
        <v>51.47306857598317</v>
      </c>
      <c r="AF33" s="135"/>
      <c r="AG33" s="103">
        <v>12.501203436909453</v>
      </c>
      <c r="AH33" s="113">
        <f>AG33*$Y33</f>
        <v>62.506017184547261</v>
      </c>
      <c r="AI33" s="40">
        <v>10.294613715196634</v>
      </c>
      <c r="AJ33" s="51">
        <f>AI33*$G33</f>
        <v>51.47306857598317</v>
      </c>
      <c r="AK33" s="83">
        <f>AG33/AI33</f>
        <v>1.214344100979283</v>
      </c>
    </row>
    <row r="34" spans="1:37" x14ac:dyDescent="0.2">
      <c r="A34" s="14" t="s">
        <v>109</v>
      </c>
      <c r="B34" s="14" t="s">
        <v>100</v>
      </c>
      <c r="C34" s="4"/>
      <c r="D34" s="4"/>
      <c r="F34" s="14" t="s">
        <v>109</v>
      </c>
      <c r="G34" s="14">
        <v>0</v>
      </c>
      <c r="H34" s="18" t="s">
        <v>100</v>
      </c>
      <c r="I34" s="18"/>
      <c r="J34" s="18"/>
      <c r="L34" s="1" t="s">
        <v>109</v>
      </c>
      <c r="M34" s="1">
        <v>1.3</v>
      </c>
      <c r="N34" s="1" t="s">
        <v>142</v>
      </c>
      <c r="R34" s="1" t="s">
        <v>109</v>
      </c>
      <c r="S34" s="1" t="s">
        <v>100</v>
      </c>
      <c r="T34" s="1">
        <v>2.6</v>
      </c>
      <c r="U34" s="1">
        <v>2.6</v>
      </c>
      <c r="V34" s="1">
        <v>2.6</v>
      </c>
      <c r="W34" s="1">
        <v>2.6</v>
      </c>
      <c r="X34" s="1">
        <v>2.6</v>
      </c>
      <c r="Y34" s="1">
        <v>2.6</v>
      </c>
      <c r="AB34" s="77"/>
      <c r="AC34" s="40">
        <v>9.4895479485475978</v>
      </c>
      <c r="AD34" s="51">
        <f>AC34*$G34</f>
        <v>0</v>
      </c>
      <c r="AF34" s="135"/>
      <c r="AH34" s="103"/>
      <c r="AI34" s="40">
        <v>9.4895479485475978</v>
      </c>
      <c r="AJ34" s="51"/>
    </row>
    <row r="35" spans="1:37" x14ac:dyDescent="0.2">
      <c r="A35" s="14" t="s">
        <v>110</v>
      </c>
      <c r="B35" s="14" t="s">
        <v>143</v>
      </c>
      <c r="C35" s="4"/>
      <c r="D35" s="4"/>
      <c r="F35" s="14" t="s">
        <v>110</v>
      </c>
      <c r="G35" s="14">
        <v>2.6</v>
      </c>
      <c r="H35" s="14" t="s">
        <v>143</v>
      </c>
      <c r="I35" s="18"/>
      <c r="J35" s="18"/>
      <c r="L35" s="1" t="s">
        <v>110</v>
      </c>
      <c r="M35" s="1">
        <v>1.3</v>
      </c>
      <c r="N35" s="1" t="s">
        <v>143</v>
      </c>
      <c r="R35" s="1" t="s">
        <v>110</v>
      </c>
      <c r="S35" s="1" t="s">
        <v>100</v>
      </c>
      <c r="T35" s="1">
        <v>2.6</v>
      </c>
      <c r="U35" s="1">
        <v>2.6</v>
      </c>
      <c r="V35" s="1">
        <v>2.6</v>
      </c>
      <c r="W35" s="1">
        <v>2.6</v>
      </c>
      <c r="X35" s="1">
        <v>2.6</v>
      </c>
      <c r="Y35" s="1">
        <v>2.6</v>
      </c>
      <c r="AB35" s="77"/>
      <c r="AC35" s="40">
        <v>4.8409251451339834</v>
      </c>
      <c r="AD35" s="51">
        <f>AC35*$G35</f>
        <v>12.586405377348358</v>
      </c>
      <c r="AF35" s="135"/>
      <c r="AG35" s="103">
        <v>11.75164710485133</v>
      </c>
      <c r="AH35" s="113">
        <f>AG35*$Y35</f>
        <v>30.554282472613458</v>
      </c>
      <c r="AI35" s="40">
        <v>4.8409251451339834</v>
      </c>
      <c r="AJ35" s="51">
        <f>AI35*$G35</f>
        <v>12.586405377348358</v>
      </c>
      <c r="AK35" s="83">
        <f>AG35/AI35</f>
        <v>2.4275622432757276</v>
      </c>
    </row>
    <row r="36" spans="1:37" x14ac:dyDescent="0.2">
      <c r="A36" s="14" t="s">
        <v>144</v>
      </c>
      <c r="B36" s="20" t="s">
        <v>111</v>
      </c>
      <c r="C36" s="31"/>
      <c r="D36" s="31"/>
      <c r="F36" s="19" t="s">
        <v>145</v>
      </c>
      <c r="G36" s="19">
        <v>0</v>
      </c>
      <c r="H36" s="25" t="s">
        <v>61</v>
      </c>
      <c r="I36" s="25"/>
      <c r="J36" s="25"/>
      <c r="L36" s="1" t="s">
        <v>146</v>
      </c>
      <c r="M36" s="1">
        <v>2</v>
      </c>
      <c r="N36" s="25" t="s">
        <v>61</v>
      </c>
      <c r="R36" s="1" t="s">
        <v>146</v>
      </c>
      <c r="S36" s="1" t="s">
        <v>61</v>
      </c>
      <c r="T36" s="1">
        <v>3</v>
      </c>
      <c r="U36" s="1">
        <v>3</v>
      </c>
      <c r="V36" s="1">
        <v>3</v>
      </c>
      <c r="W36" s="1">
        <v>3</v>
      </c>
      <c r="X36" s="1">
        <v>3</v>
      </c>
      <c r="Y36" s="1">
        <v>3</v>
      </c>
      <c r="AB36" s="77"/>
      <c r="AF36" s="135"/>
    </row>
    <row r="37" spans="1:37" x14ac:dyDescent="0.2">
      <c r="A37" s="4" t="s">
        <v>147</v>
      </c>
      <c r="B37" s="4" t="s">
        <v>100</v>
      </c>
      <c r="C37" s="4">
        <v>3800</v>
      </c>
      <c r="D37" s="13">
        <v>0</v>
      </c>
      <c r="F37" s="5" t="s">
        <v>147</v>
      </c>
      <c r="G37" s="5">
        <v>0</v>
      </c>
      <c r="H37" s="4" t="s">
        <v>100</v>
      </c>
      <c r="I37" s="13">
        <v>0</v>
      </c>
      <c r="J37" s="13">
        <v>0</v>
      </c>
      <c r="L37" s="1" t="s">
        <v>44</v>
      </c>
      <c r="M37" s="1">
        <v>0</v>
      </c>
      <c r="N37" s="1" t="s">
        <v>100</v>
      </c>
      <c r="R37" s="1" t="s">
        <v>44</v>
      </c>
      <c r="AF37" s="135"/>
    </row>
    <row r="38" spans="1:37" x14ac:dyDescent="0.2">
      <c r="A38" s="4"/>
      <c r="B38" s="4"/>
      <c r="C38" s="4"/>
      <c r="D38" s="4"/>
      <c r="F38" s="4"/>
      <c r="G38" s="4"/>
      <c r="H38" s="4"/>
      <c r="I38" s="4"/>
      <c r="J38" s="4"/>
      <c r="T38" s="29">
        <f>SUMPRODUCT($C$8:$C$37,T$8:T$37)/365</f>
        <v>1937.9178082191781</v>
      </c>
      <c r="U38" s="29">
        <f t="shared" ref="U38:Y38" si="0">SUMPRODUCT($C$8:$C$37,U$8:U$37)/365</f>
        <v>1942.5342465753424</v>
      </c>
      <c r="V38" s="29">
        <f t="shared" si="0"/>
        <v>1942.5342465753424</v>
      </c>
      <c r="W38" s="29">
        <f t="shared" si="0"/>
        <v>1937.9178082191781</v>
      </c>
      <c r="X38" s="29">
        <f t="shared" si="0"/>
        <v>1942.5342465753424</v>
      </c>
      <c r="Y38" s="29">
        <f t="shared" si="0"/>
        <v>1942.5342465753424</v>
      </c>
      <c r="AF38" s="135"/>
    </row>
    <row r="39" spans="1:37" x14ac:dyDescent="0.2">
      <c r="A39" s="21"/>
      <c r="B39" s="21"/>
      <c r="C39" s="21"/>
      <c r="D39" s="21"/>
      <c r="F39" s="22" t="s">
        <v>148</v>
      </c>
      <c r="G39" s="21"/>
      <c r="H39" s="4"/>
      <c r="I39" s="21">
        <f>SUM(I8:I37)</f>
        <v>1936.7691758904109</v>
      </c>
      <c r="J39" s="21">
        <f>SUM(J8:J37)</f>
        <v>84.069907945205486</v>
      </c>
      <c r="O39" s="21">
        <f>SUM(O8:O37)</f>
        <v>1936</v>
      </c>
      <c r="P39" s="21">
        <f>SUM(P8:P37)</f>
        <v>60</v>
      </c>
      <c r="T39" s="29">
        <f>SUMPRODUCT($D$8:$D$37,T$8:T$37)/365</f>
        <v>89.358904109589048</v>
      </c>
      <c r="U39" s="29">
        <f t="shared" ref="U39:Y39" si="1">SUMPRODUCT($D$8:$D$37,U$8:U$37)/365</f>
        <v>59.575342465753423</v>
      </c>
      <c r="V39" s="29">
        <f t="shared" si="1"/>
        <v>59.575342465753423</v>
      </c>
      <c r="W39" s="29">
        <f t="shared" si="1"/>
        <v>89.358904109589048</v>
      </c>
      <c r="X39" s="29">
        <f t="shared" si="1"/>
        <v>62.041095890410958</v>
      </c>
      <c r="Y39" s="29">
        <f t="shared" si="1"/>
        <v>59.575342465753423</v>
      </c>
      <c r="AE39" s="78"/>
      <c r="AF39" s="135"/>
    </row>
    <row r="40" spans="1:37" s="59" customFormat="1" x14ac:dyDescent="0.2">
      <c r="A40" s="46"/>
      <c r="B40" s="46"/>
      <c r="C40" s="46"/>
      <c r="D40" s="46"/>
      <c r="F40" s="22"/>
      <c r="G40" s="46"/>
      <c r="H40" s="5"/>
      <c r="I40" s="46"/>
      <c r="J40" s="46"/>
      <c r="O40" s="46"/>
      <c r="P40" s="46"/>
      <c r="T40" s="47"/>
      <c r="U40" s="47"/>
      <c r="V40" s="47"/>
      <c r="W40" s="47"/>
      <c r="X40" s="47"/>
      <c r="Y40" s="47"/>
      <c r="AA40" s="72"/>
      <c r="AE40" s="79"/>
      <c r="AF40" s="135"/>
      <c r="AG40" s="108"/>
    </row>
    <row r="41" spans="1:37" s="59" customFormat="1" x14ac:dyDescent="0.2">
      <c r="A41" s="46"/>
      <c r="B41" s="46"/>
      <c r="C41" s="46"/>
      <c r="D41" s="46"/>
      <c r="F41" s="22"/>
      <c r="G41" s="46"/>
      <c r="H41" s="5"/>
      <c r="I41" s="46"/>
      <c r="J41" s="46"/>
      <c r="O41" s="46"/>
      <c r="P41" s="46"/>
      <c r="T41" s="47"/>
      <c r="U41" s="47"/>
      <c r="V41" s="47"/>
      <c r="W41" s="47"/>
      <c r="X41" s="47"/>
      <c r="Y41" s="47"/>
      <c r="AA41" s="72"/>
      <c r="AB41" s="48" t="s">
        <v>149</v>
      </c>
      <c r="AC41" s="40"/>
      <c r="AD41" s="49" t="s">
        <v>150</v>
      </c>
      <c r="AE41" s="80" t="s">
        <v>151</v>
      </c>
      <c r="AF41" s="135"/>
      <c r="AG41" s="108"/>
      <c r="AH41" s="48" t="s">
        <v>177</v>
      </c>
      <c r="AI41" s="40"/>
      <c r="AJ41" s="49" t="s">
        <v>150</v>
      </c>
      <c r="AK41" s="80" t="s">
        <v>151</v>
      </c>
    </row>
    <row r="42" spans="1:37" s="59" customFormat="1" x14ac:dyDescent="0.2">
      <c r="A42" s="46"/>
      <c r="B42" s="46"/>
      <c r="C42" s="46"/>
      <c r="D42" s="46"/>
      <c r="F42" s="22"/>
      <c r="G42" s="46"/>
      <c r="H42" s="5"/>
      <c r="I42" s="46"/>
      <c r="J42" s="46"/>
      <c r="O42" s="46"/>
      <c r="P42" s="46"/>
      <c r="T42" s="47"/>
      <c r="U42" s="47"/>
      <c r="V42" s="47"/>
      <c r="W42" s="47"/>
      <c r="X42" s="47"/>
      <c r="Y42" s="47"/>
      <c r="AA42" s="73" t="s">
        <v>114</v>
      </c>
      <c r="AB42" s="51">
        <f>SUM(AB9:AB35)</f>
        <v>277.82952963561422</v>
      </c>
      <c r="AC42" s="109" t="s">
        <v>114</v>
      </c>
      <c r="AD42" s="51">
        <f>SUM(AD9:AD30)</f>
        <v>267.06643330458741</v>
      </c>
      <c r="AE42" s="116">
        <f>AB42/AD42</f>
        <v>1.0403011947171645</v>
      </c>
      <c r="AF42" s="135"/>
      <c r="AG42" s="109" t="s">
        <v>114</v>
      </c>
      <c r="AH42" s="114">
        <f>SUM(AH8:AH30)</f>
        <v>567.3454180138333</v>
      </c>
      <c r="AI42" s="109" t="s">
        <v>114</v>
      </c>
      <c r="AJ42" s="51">
        <f>SUM(AJ9:AJ30)</f>
        <v>267.06643330458741</v>
      </c>
      <c r="AK42" s="116">
        <f>AH42/AJ42</f>
        <v>2.124360635642967</v>
      </c>
    </row>
    <row r="43" spans="1:37" s="59" customFormat="1" x14ac:dyDescent="0.2">
      <c r="A43" s="46"/>
      <c r="B43" s="46"/>
      <c r="C43" s="46"/>
      <c r="D43" s="46"/>
      <c r="F43" s="22"/>
      <c r="G43" s="46"/>
      <c r="H43" s="5"/>
      <c r="I43" s="46"/>
      <c r="J43" s="46"/>
      <c r="O43" s="46"/>
      <c r="P43" s="46"/>
      <c r="T43" s="47"/>
      <c r="U43" s="47"/>
      <c r="V43" s="47"/>
      <c r="W43" s="47"/>
      <c r="X43" s="47"/>
      <c r="Y43" s="47"/>
      <c r="AA43" s="68"/>
      <c r="AB43" s="40"/>
      <c r="AC43" s="40"/>
      <c r="AD43" s="40"/>
      <c r="AE43" s="81"/>
      <c r="AF43" s="135"/>
      <c r="AG43" s="110" t="s">
        <v>187</v>
      </c>
      <c r="AH43" s="51">
        <f>SUM(AH9:AH35)</f>
        <v>660.40571767099402</v>
      </c>
      <c r="AI43" s="110" t="s">
        <v>187</v>
      </c>
      <c r="AJ43" s="40">
        <f>SUM(AJ8:AJ35)</f>
        <v>331.12590725791893</v>
      </c>
      <c r="AK43" s="116">
        <f>AH43/AJ43</f>
        <v>1.9944247888661701</v>
      </c>
    </row>
    <row r="44" spans="1:37" s="59" customFormat="1" x14ac:dyDescent="0.2">
      <c r="A44" s="46"/>
      <c r="B44" s="46"/>
      <c r="C44" s="46"/>
      <c r="D44" s="46"/>
      <c r="F44" s="22"/>
      <c r="G44" s="46"/>
      <c r="H44" s="5"/>
      <c r="I44" s="46"/>
      <c r="J44" s="46"/>
      <c r="O44" s="46"/>
      <c r="P44" s="46"/>
      <c r="T44" s="47"/>
      <c r="U44" s="47"/>
      <c r="V44" s="47"/>
      <c r="W44" s="47"/>
      <c r="X44" s="47"/>
      <c r="Y44" s="47"/>
      <c r="AA44" s="74" t="s">
        <v>152</v>
      </c>
      <c r="AB44" s="53">
        <v>240</v>
      </c>
      <c r="AC44" s="50" t="s">
        <v>153</v>
      </c>
      <c r="AD44" s="54">
        <v>307.66000000000003</v>
      </c>
      <c r="AE44" s="82"/>
      <c r="AF44" s="135"/>
      <c r="AG44" s="110" t="s">
        <v>152</v>
      </c>
      <c r="AH44" s="115">
        <v>51.424823424387</v>
      </c>
      <c r="AI44" s="50" t="s">
        <v>153</v>
      </c>
      <c r="AJ44" s="54">
        <v>307.66000000000003</v>
      </c>
      <c r="AK44" s="82"/>
    </row>
    <row r="45" spans="1:37" s="59" customFormat="1" x14ac:dyDescent="0.2">
      <c r="A45" s="46"/>
      <c r="B45" s="46"/>
      <c r="C45" s="46"/>
      <c r="D45" s="46"/>
      <c r="F45" s="22"/>
      <c r="G45" s="46"/>
      <c r="H45" s="5"/>
      <c r="I45" s="46"/>
      <c r="J45" s="46"/>
      <c r="O45" s="46"/>
      <c r="P45" s="46"/>
      <c r="T45" s="47"/>
      <c r="U45" s="47"/>
      <c r="V45" s="47"/>
      <c r="W45" s="47"/>
      <c r="X45" s="47"/>
      <c r="Y45" s="47"/>
      <c r="AA45" s="74" t="s">
        <v>154</v>
      </c>
      <c r="AB45" s="53">
        <f>AB44*24.248</f>
        <v>5819.52</v>
      </c>
      <c r="AC45" s="50" t="s">
        <v>91</v>
      </c>
      <c r="AD45" s="53">
        <f>AD44*100.5</f>
        <v>30919.83</v>
      </c>
      <c r="AE45" s="82"/>
      <c r="AF45" s="135"/>
      <c r="AG45" s="110" t="s">
        <v>154</v>
      </c>
      <c r="AH45" s="53">
        <f>AH44*24.248</f>
        <v>1246.9491183945361</v>
      </c>
      <c r="AI45" s="50" t="s">
        <v>91</v>
      </c>
      <c r="AJ45" s="53">
        <f>AJ44*100.5</f>
        <v>30919.83</v>
      </c>
      <c r="AK45" s="82"/>
    </row>
    <row r="46" spans="1:37" s="59" customFormat="1" x14ac:dyDescent="0.2">
      <c r="A46" s="46"/>
      <c r="B46" s="46"/>
      <c r="C46" s="46"/>
      <c r="D46" s="46"/>
      <c r="F46" s="22"/>
      <c r="G46" s="46"/>
      <c r="H46" s="5"/>
      <c r="I46" s="46"/>
      <c r="J46" s="46"/>
      <c r="O46" s="46"/>
      <c r="P46" s="46"/>
      <c r="T46" s="47"/>
      <c r="U46" s="47"/>
      <c r="V46" s="47"/>
      <c r="W46" s="47"/>
      <c r="X46" s="47"/>
      <c r="Y46" s="47"/>
      <c r="AA46" s="74" t="s">
        <v>155</v>
      </c>
      <c r="AB46" s="55">
        <v>5.38</v>
      </c>
      <c r="AC46" s="49" t="s">
        <v>155</v>
      </c>
      <c r="AD46" s="51">
        <v>10.614000000000001</v>
      </c>
      <c r="AE46" s="1"/>
      <c r="AF46" s="135"/>
      <c r="AG46" s="110" t="s">
        <v>155</v>
      </c>
      <c r="AH46" s="55">
        <v>1.268848</v>
      </c>
      <c r="AI46" s="49" t="s">
        <v>155</v>
      </c>
      <c r="AJ46" s="51">
        <v>10.614000000000001</v>
      </c>
      <c r="AK46" s="1"/>
    </row>
    <row r="47" spans="1:37" s="59" customFormat="1" x14ac:dyDescent="0.2">
      <c r="A47" s="46"/>
      <c r="B47" s="46"/>
      <c r="C47" s="46"/>
      <c r="D47" s="46"/>
      <c r="F47" s="22"/>
      <c r="G47" s="46"/>
      <c r="H47" s="5"/>
      <c r="I47" s="46"/>
      <c r="J47" s="46"/>
      <c r="O47" s="46"/>
      <c r="P47" s="46"/>
      <c r="T47" s="47"/>
      <c r="U47" s="47"/>
      <c r="V47" s="47"/>
      <c r="W47" s="47"/>
      <c r="X47" s="47"/>
      <c r="Y47" s="47"/>
      <c r="AA47" s="75" t="s">
        <v>156</v>
      </c>
      <c r="AB47" s="55">
        <f>AB45/AB46</f>
        <v>1081.6951672862454</v>
      </c>
      <c r="AC47" s="56" t="s">
        <v>156</v>
      </c>
      <c r="AD47" s="55">
        <f>AD45/AD46</f>
        <v>2913.1175805539851</v>
      </c>
      <c r="AE47" s="57">
        <f>AB47/AD47</f>
        <v>0.3713187461113534</v>
      </c>
      <c r="AF47" s="135"/>
      <c r="AG47" s="111" t="s">
        <v>156</v>
      </c>
      <c r="AH47" s="55">
        <f>AH45/AH46</f>
        <v>982.74113084824671</v>
      </c>
      <c r="AI47" s="56" t="s">
        <v>156</v>
      </c>
      <c r="AJ47" s="55">
        <f>AJ45/AJ46</f>
        <v>2913.1175805539851</v>
      </c>
      <c r="AK47" s="57">
        <f>AH47/AJ47</f>
        <v>0.3373503141130883</v>
      </c>
    </row>
    <row r="48" spans="1:37" s="59" customFormat="1" x14ac:dyDescent="0.2">
      <c r="A48" s="46"/>
      <c r="B48" s="46"/>
      <c r="C48" s="46"/>
      <c r="D48" s="46"/>
      <c r="F48" s="22"/>
      <c r="G48" s="46"/>
      <c r="H48" s="5"/>
      <c r="I48" s="46"/>
      <c r="J48" s="46"/>
      <c r="O48" s="46"/>
      <c r="P48" s="46"/>
      <c r="T48" s="47"/>
      <c r="U48" s="47"/>
      <c r="V48" s="47"/>
      <c r="W48" s="47"/>
      <c r="X48" s="47"/>
      <c r="Y48" s="47"/>
      <c r="AA48" s="75" t="s">
        <v>112</v>
      </c>
      <c r="AB48" s="52">
        <f>AB47/AB42</f>
        <v>3.8933772400109401</v>
      </c>
      <c r="AC48" s="58" t="s">
        <v>112</v>
      </c>
      <c r="AD48" s="52">
        <f>AD47/AD42</f>
        <v>10.907838714540343</v>
      </c>
      <c r="AE48" s="57">
        <f>AB48/AD48</f>
        <v>0.35693388414526139</v>
      </c>
      <c r="AF48" s="135"/>
      <c r="AG48" s="111" t="s">
        <v>112</v>
      </c>
      <c r="AH48" s="52">
        <f>AH47/AH42</f>
        <v>1.7321742621781164</v>
      </c>
      <c r="AI48" s="58" t="s">
        <v>112</v>
      </c>
      <c r="AJ48" s="52">
        <f>AJ47/AJ42</f>
        <v>10.907838714540343</v>
      </c>
      <c r="AK48" s="57">
        <f>AH48/AJ48</f>
        <v>0.15880086857803438</v>
      </c>
    </row>
    <row r="49" spans="1:37" x14ac:dyDescent="0.2">
      <c r="H49" s="4"/>
      <c r="I49" s="4"/>
      <c r="J49" s="4"/>
      <c r="AD49" s="138" t="s">
        <v>220</v>
      </c>
      <c r="AE49" s="137">
        <v>0.39874656863606472</v>
      </c>
      <c r="AF49" s="135"/>
      <c r="AG49" s="75" t="s">
        <v>186</v>
      </c>
      <c r="AH49" s="117">
        <f>AH47/AH43</f>
        <v>1.4880869510246066</v>
      </c>
      <c r="AI49" s="75" t="s">
        <v>186</v>
      </c>
      <c r="AJ49" s="118">
        <f>AJ47/AJ43</f>
        <v>8.7976129825592722</v>
      </c>
      <c r="AK49" s="57">
        <f>AH49/AJ49</f>
        <v>0.16914667125897079</v>
      </c>
    </row>
    <row r="50" spans="1:37" x14ac:dyDescent="0.2">
      <c r="AF50" s="135"/>
    </row>
    <row r="51" spans="1:37" x14ac:dyDescent="0.2">
      <c r="A51" s="32" t="s">
        <v>157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34"/>
      <c r="P51" s="34"/>
      <c r="Q51" s="34"/>
      <c r="R51" s="34"/>
      <c r="S51" s="34"/>
      <c r="T51" s="34"/>
      <c r="U51" s="35"/>
      <c r="V51" s="36"/>
      <c r="W51" s="37"/>
      <c r="X51" s="32" t="s">
        <v>157</v>
      </c>
      <c r="Y51" s="33"/>
      <c r="Z51" s="33"/>
      <c r="AA51" s="76"/>
      <c r="AB51" s="39"/>
      <c r="AC51" s="38"/>
      <c r="AD51" s="39"/>
      <c r="AE51" s="32" t="s">
        <v>157</v>
      </c>
      <c r="AF51" s="33"/>
      <c r="AG51" s="112"/>
      <c r="AH51" s="39"/>
      <c r="AI51" s="38"/>
    </row>
    <row r="52" spans="1:37" x14ac:dyDescent="0.2">
      <c r="L52" s="1" t="s">
        <v>92</v>
      </c>
      <c r="S52" s="1" t="s">
        <v>221</v>
      </c>
      <c r="X52" s="61" t="s">
        <v>160</v>
      </c>
      <c r="Y52" s="61"/>
      <c r="Z52" s="1" t="s">
        <v>167</v>
      </c>
      <c r="AA52" s="68" t="s">
        <v>158</v>
      </c>
      <c r="AG52" s="103" t="s">
        <v>188</v>
      </c>
    </row>
    <row r="53" spans="1:37" x14ac:dyDescent="0.2">
      <c r="L53" s="1" t="s">
        <v>93</v>
      </c>
      <c r="S53" s="1" t="s">
        <v>221</v>
      </c>
      <c r="X53" s="61" t="s">
        <v>161</v>
      </c>
      <c r="Y53" s="61"/>
      <c r="Z53" s="1" t="s">
        <v>167</v>
      </c>
      <c r="AA53" s="68" t="s">
        <v>200</v>
      </c>
    </row>
    <row r="54" spans="1:37" x14ac:dyDescent="0.2">
      <c r="L54" s="1" t="s">
        <v>94</v>
      </c>
      <c r="S54" s="1" t="s">
        <v>221</v>
      </c>
      <c r="X54" s="61" t="s">
        <v>162</v>
      </c>
      <c r="Y54" s="61"/>
      <c r="Z54" s="1" t="s">
        <v>167</v>
      </c>
      <c r="AA54" s="68" t="s">
        <v>113</v>
      </c>
    </row>
    <row r="55" spans="1:37" x14ac:dyDescent="0.2">
      <c r="N55" s="1" t="s">
        <v>36</v>
      </c>
      <c r="S55" s="1" t="s">
        <v>221</v>
      </c>
      <c r="X55" s="61" t="s">
        <v>163</v>
      </c>
      <c r="Y55" s="61"/>
      <c r="Z55" s="1" t="s">
        <v>167</v>
      </c>
    </row>
    <row r="56" spans="1:37" x14ac:dyDescent="0.2">
      <c r="N56" s="1" t="s">
        <v>36</v>
      </c>
      <c r="S56" s="1" t="s">
        <v>221</v>
      </c>
      <c r="X56" s="61" t="s">
        <v>164</v>
      </c>
      <c r="Y56" s="61"/>
      <c r="Z56" s="1" t="s">
        <v>167</v>
      </c>
      <c r="AA56" s="68" t="s">
        <v>185</v>
      </c>
    </row>
    <row r="57" spans="1:37" x14ac:dyDescent="0.2">
      <c r="S57" s="1" t="s">
        <v>221</v>
      </c>
      <c r="X57" s="61" t="s">
        <v>165</v>
      </c>
      <c r="Y57" s="61"/>
      <c r="Z57" s="1" t="s">
        <v>167</v>
      </c>
      <c r="AA57" s="102">
        <v>44.656137971929262</v>
      </c>
    </row>
    <row r="58" spans="1:37" x14ac:dyDescent="0.2">
      <c r="X58" s="61" t="s">
        <v>166</v>
      </c>
      <c r="Y58" s="61"/>
      <c r="Z58" s="1" t="s">
        <v>167</v>
      </c>
    </row>
    <row r="59" spans="1:37" x14ac:dyDescent="0.2">
      <c r="Z59" s="1" t="s">
        <v>167</v>
      </c>
    </row>
    <row r="60" spans="1:37" x14ac:dyDescent="0.2">
      <c r="Z60" s="1" t="s">
        <v>167</v>
      </c>
    </row>
    <row r="61" spans="1:37" x14ac:dyDescent="0.2">
      <c r="Z61" s="1" t="s">
        <v>167</v>
      </c>
    </row>
    <row r="62" spans="1:37" x14ac:dyDescent="0.2">
      <c r="Z62" s="1" t="s">
        <v>167</v>
      </c>
    </row>
  </sheetData>
  <phoneticPr fontId="5" type="noConversion"/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5" workbookViewId="0">
      <selection activeCell="F14" sqref="F14"/>
    </sheetView>
  </sheetViews>
  <sheetFormatPr baseColWidth="10" defaultColWidth="10.6640625" defaultRowHeight="13" x14ac:dyDescent="0.15"/>
  <cols>
    <col min="4" max="4" width="13.83203125" customWidth="1"/>
    <col min="5" max="5" width="13" customWidth="1"/>
    <col min="7" max="7" width="8.5" customWidth="1"/>
    <col min="8" max="8" width="8.1640625" customWidth="1"/>
    <col min="9" max="9" width="11" customWidth="1"/>
  </cols>
  <sheetData>
    <row r="1" spans="1:12" x14ac:dyDescent="0.15">
      <c r="A1" t="s">
        <v>189</v>
      </c>
    </row>
    <row r="2" spans="1:12" x14ac:dyDescent="0.15">
      <c r="A2" s="90" t="s">
        <v>190</v>
      </c>
    </row>
    <row r="6" spans="1:12" x14ac:dyDescent="0.15">
      <c r="A6" s="84" t="s">
        <v>119</v>
      </c>
      <c r="H6" t="s">
        <v>170</v>
      </c>
    </row>
    <row r="7" spans="1:12" x14ac:dyDescent="0.15">
      <c r="A7" t="s">
        <v>206</v>
      </c>
      <c r="H7" t="s">
        <v>168</v>
      </c>
    </row>
    <row r="8" spans="1:12" x14ac:dyDescent="0.15">
      <c r="A8" t="s">
        <v>203</v>
      </c>
      <c r="B8" t="s">
        <v>204</v>
      </c>
      <c r="D8" s="94" t="s">
        <v>199</v>
      </c>
      <c r="E8" s="95"/>
      <c r="F8" t="s">
        <v>205</v>
      </c>
      <c r="H8" t="s">
        <v>169</v>
      </c>
    </row>
    <row r="9" spans="1:12" x14ac:dyDescent="0.15">
      <c r="B9" t="s">
        <v>191</v>
      </c>
      <c r="C9" t="s">
        <v>192</v>
      </c>
      <c r="D9" t="s">
        <v>191</v>
      </c>
      <c r="E9" t="s">
        <v>193</v>
      </c>
    </row>
    <row r="10" spans="1:12" x14ac:dyDescent="0.15">
      <c r="A10" t="s">
        <v>194</v>
      </c>
      <c r="B10">
        <v>27</v>
      </c>
      <c r="C10">
        <v>471.5</v>
      </c>
      <c r="D10" s="91">
        <v>25341.55</v>
      </c>
      <c r="E10" s="91">
        <v>442497</v>
      </c>
      <c r="F10" s="91">
        <v>935536</v>
      </c>
      <c r="H10" s="99" t="s">
        <v>179</v>
      </c>
    </row>
    <row r="11" spans="1:12" x14ac:dyDescent="0.15">
      <c r="A11" t="s">
        <v>195</v>
      </c>
      <c r="B11">
        <v>40</v>
      </c>
      <c r="C11">
        <v>698.5</v>
      </c>
      <c r="D11" s="91">
        <v>215200000</v>
      </c>
      <c r="E11" s="91">
        <v>3757930</v>
      </c>
      <c r="F11" s="91">
        <v>5380000</v>
      </c>
      <c r="H11" t="s">
        <v>178</v>
      </c>
      <c r="J11" s="101" t="s">
        <v>182</v>
      </c>
      <c r="K11" s="101" t="s">
        <v>183</v>
      </c>
      <c r="L11" s="101" t="s">
        <v>184</v>
      </c>
    </row>
    <row r="12" spans="1:12" x14ac:dyDescent="0.15">
      <c r="A12" t="s">
        <v>196</v>
      </c>
      <c r="B12">
        <v>29</v>
      </c>
      <c r="C12">
        <v>506.4</v>
      </c>
      <c r="D12" s="91">
        <v>96570000</v>
      </c>
      <c r="E12" s="91">
        <v>1686312</v>
      </c>
      <c r="F12" s="91">
        <v>3330000</v>
      </c>
      <c r="I12" s="85" t="s">
        <v>180</v>
      </c>
      <c r="J12" s="100">
        <v>723.35244730181012</v>
      </c>
      <c r="K12" s="100">
        <v>610.36106720567727</v>
      </c>
      <c r="L12" s="100">
        <v>1619.827598518501</v>
      </c>
    </row>
    <row r="13" spans="1:12" x14ac:dyDescent="0.15">
      <c r="A13" t="s">
        <v>197</v>
      </c>
      <c r="B13">
        <v>37.5</v>
      </c>
      <c r="C13">
        <v>654.79999999999995</v>
      </c>
      <c r="D13" s="91">
        <v>30412500</v>
      </c>
      <c r="E13" s="91">
        <v>531043</v>
      </c>
      <c r="F13" s="91">
        <v>811000</v>
      </c>
      <c r="I13" s="85" t="s">
        <v>181</v>
      </c>
      <c r="J13" s="88">
        <f>100*J12/$L$12</f>
        <v>44.656137971929262</v>
      </c>
      <c r="K13" s="88">
        <f t="shared" ref="K13:L13" si="0">100*K12/$L$12</f>
        <v>37.680619083408338</v>
      </c>
      <c r="L13" s="88">
        <f t="shared" si="0"/>
        <v>100</v>
      </c>
    </row>
    <row r="14" spans="1:12" x14ac:dyDescent="0.15">
      <c r="A14" t="s">
        <v>198</v>
      </c>
      <c r="B14">
        <v>38.1</v>
      </c>
      <c r="C14">
        <v>665.9</v>
      </c>
      <c r="D14" s="92">
        <v>48385750</v>
      </c>
      <c r="E14" s="91">
        <v>844880</v>
      </c>
      <c r="F14" s="91">
        <v>1268848</v>
      </c>
    </row>
    <row r="16" spans="1:12" x14ac:dyDescent="0.15">
      <c r="A16" t="s">
        <v>115</v>
      </c>
    </row>
    <row r="17" spans="1:8" x14ac:dyDescent="0.15">
      <c r="A17" t="s">
        <v>116</v>
      </c>
    </row>
    <row r="18" spans="1:8" x14ac:dyDescent="0.15">
      <c r="A18" t="s">
        <v>117</v>
      </c>
    </row>
    <row r="19" spans="1:8" x14ac:dyDescent="0.15">
      <c r="A19" t="s">
        <v>118</v>
      </c>
    </row>
    <row r="22" spans="1:8" x14ac:dyDescent="0.15">
      <c r="A22" s="84" t="s">
        <v>214</v>
      </c>
      <c r="E22" s="84" t="s">
        <v>208</v>
      </c>
    </row>
    <row r="23" spans="1:8" x14ac:dyDescent="0.15">
      <c r="E23" t="s">
        <v>213</v>
      </c>
    </row>
    <row r="24" spans="1:8" x14ac:dyDescent="0.15">
      <c r="A24" t="s">
        <v>215</v>
      </c>
      <c r="C24" t="s">
        <v>216</v>
      </c>
      <c r="E24" t="s">
        <v>207</v>
      </c>
    </row>
    <row r="25" spans="1:8" x14ac:dyDescent="0.15">
      <c r="C25" t="s">
        <v>217</v>
      </c>
      <c r="E25" s="85" t="s">
        <v>212</v>
      </c>
      <c r="F25" s="85" t="s">
        <v>211</v>
      </c>
      <c r="G25" s="85" t="s">
        <v>210</v>
      </c>
      <c r="H25" s="85" t="s">
        <v>209</v>
      </c>
    </row>
    <row r="26" spans="1:8" x14ac:dyDescent="0.15">
      <c r="A26">
        <v>1795</v>
      </c>
      <c r="B26" s="86">
        <v>50007554</v>
      </c>
      <c r="C26" s="86">
        <f>B26*H26/$H$26</f>
        <v>50007554</v>
      </c>
      <c r="D26">
        <v>1795</v>
      </c>
      <c r="E26">
        <v>93.39</v>
      </c>
      <c r="F26">
        <v>68.97</v>
      </c>
      <c r="G26">
        <v>65.55</v>
      </c>
      <c r="H26">
        <v>82.43</v>
      </c>
    </row>
    <row r="27" spans="1:8" x14ac:dyDescent="0.15">
      <c r="A27">
        <v>1796</v>
      </c>
      <c r="B27" s="86">
        <v>49950546</v>
      </c>
      <c r="C27" s="86">
        <f t="shared" ref="C27:C35" si="1">B27*H27/$H$26</f>
        <v>48677997.818512671</v>
      </c>
      <c r="D27">
        <v>1796</v>
      </c>
      <c r="E27">
        <v>87.45</v>
      </c>
      <c r="F27">
        <v>59.82</v>
      </c>
      <c r="G27">
        <v>74.510000000000005</v>
      </c>
      <c r="H27">
        <v>80.33</v>
      </c>
    </row>
    <row r="28" spans="1:8" x14ac:dyDescent="0.15">
      <c r="A28">
        <v>1797</v>
      </c>
      <c r="B28" s="86">
        <v>48068550</v>
      </c>
      <c r="C28" s="86">
        <f t="shared" si="1"/>
        <v>46610690.300861336</v>
      </c>
      <c r="D28">
        <v>1797</v>
      </c>
      <c r="E28">
        <v>94.03</v>
      </c>
      <c r="F28">
        <v>47.45</v>
      </c>
      <c r="G28">
        <v>64.87</v>
      </c>
      <c r="H28">
        <v>79.930000000000007</v>
      </c>
    </row>
    <row r="29" spans="1:8" x14ac:dyDescent="0.15">
      <c r="A29">
        <v>1798</v>
      </c>
      <c r="B29" s="86">
        <v>47093074</v>
      </c>
      <c r="C29" s="86">
        <f t="shared" si="1"/>
        <v>49978188.930243842</v>
      </c>
      <c r="D29">
        <v>1798</v>
      </c>
      <c r="E29">
        <v>97.53</v>
      </c>
      <c r="F29">
        <v>52.07</v>
      </c>
      <c r="G29">
        <v>82.13</v>
      </c>
      <c r="H29">
        <v>87.48</v>
      </c>
    </row>
    <row r="30" spans="1:8" x14ac:dyDescent="0.15">
      <c r="A30">
        <v>1799</v>
      </c>
      <c r="B30" s="86">
        <v>48216052</v>
      </c>
      <c r="C30" s="86">
        <f t="shared" si="1"/>
        <v>51421486.489384927</v>
      </c>
      <c r="D30">
        <v>1799</v>
      </c>
      <c r="E30">
        <v>96.62</v>
      </c>
      <c r="F30">
        <v>91.73</v>
      </c>
      <c r="G30">
        <v>68.13</v>
      </c>
      <c r="H30">
        <v>87.91</v>
      </c>
    </row>
    <row r="31" spans="1:8" x14ac:dyDescent="0.15">
      <c r="A31">
        <v>1800</v>
      </c>
      <c r="B31" s="93">
        <v>48385754</v>
      </c>
      <c r="C31" s="86">
        <f t="shared" si="1"/>
        <v>51620080.149945401</v>
      </c>
      <c r="D31">
        <v>1800</v>
      </c>
      <c r="E31">
        <v>96.29</v>
      </c>
      <c r="F31">
        <v>84.71</v>
      </c>
      <c r="G31">
        <v>71.989999999999995</v>
      </c>
      <c r="H31">
        <v>87.94</v>
      </c>
    </row>
    <row r="32" spans="1:8" x14ac:dyDescent="0.15">
      <c r="A32">
        <v>1801</v>
      </c>
      <c r="B32" s="86">
        <v>46210256</v>
      </c>
      <c r="C32" s="86">
        <f t="shared" si="1"/>
        <v>55011675.619070716</v>
      </c>
      <c r="D32">
        <v>1801</v>
      </c>
      <c r="E32">
        <v>101.95</v>
      </c>
      <c r="F32">
        <v>86.28</v>
      </c>
      <c r="G32">
        <v>95.37</v>
      </c>
      <c r="H32">
        <v>98.13</v>
      </c>
    </row>
    <row r="33" spans="1:8" x14ac:dyDescent="0.15">
      <c r="A33">
        <v>1802</v>
      </c>
      <c r="B33" s="86">
        <v>46724552</v>
      </c>
      <c r="C33" s="86">
        <f t="shared" si="1"/>
        <v>52988124.723522983</v>
      </c>
      <c r="D33">
        <v>1802</v>
      </c>
      <c r="E33">
        <v>100.26</v>
      </c>
      <c r="F33">
        <v>71.510000000000005</v>
      </c>
      <c r="G33" s="89">
        <v>89</v>
      </c>
      <c r="H33">
        <v>93.48</v>
      </c>
    </row>
    <row r="34" spans="1:8" x14ac:dyDescent="0.15">
      <c r="A34">
        <v>1803</v>
      </c>
      <c r="B34" s="86">
        <v>46198565</v>
      </c>
      <c r="C34" s="86">
        <f t="shared" si="1"/>
        <v>53490125.483440481</v>
      </c>
      <c r="D34">
        <v>1803</v>
      </c>
      <c r="E34">
        <v>102.94</v>
      </c>
      <c r="F34" s="87">
        <v>77.7</v>
      </c>
      <c r="G34">
        <v>87.62</v>
      </c>
      <c r="H34">
        <v>95.44</v>
      </c>
    </row>
    <row r="35" spans="1:8" x14ac:dyDescent="0.15">
      <c r="A35">
        <v>1804</v>
      </c>
      <c r="B35" s="86">
        <v>46355437</v>
      </c>
      <c r="C35" s="86">
        <f t="shared" si="1"/>
        <v>53025041.304500788</v>
      </c>
      <c r="D35">
        <v>1804</v>
      </c>
      <c r="E35">
        <v>105.08</v>
      </c>
      <c r="F35">
        <v>78.53</v>
      </c>
      <c r="G35">
        <v>78.760000000000005</v>
      </c>
      <c r="H35">
        <v>94.29</v>
      </c>
    </row>
    <row r="37" spans="1:8" x14ac:dyDescent="0.15">
      <c r="A37" t="s">
        <v>202</v>
      </c>
      <c r="C37" s="96">
        <f>AVERAGE(C27:C35)</f>
        <v>51424823.424387015</v>
      </c>
    </row>
    <row r="38" spans="1:8" x14ac:dyDescent="0.15">
      <c r="C38" s="84" t="s">
        <v>171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Sources &amp; notes</vt:lpstr>
      <vt:lpstr>México &amp; Perú c1800</vt:lpstr>
      <vt:lpstr>Seminario PIB, c1800</vt:lpstr>
    </vt:vector>
  </TitlesOfParts>
  <Company>UC Davis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Microsoft Office User</cp:lastModifiedBy>
  <dcterms:created xsi:type="dcterms:W3CDTF">2016-03-27T01:10:34Z</dcterms:created>
  <dcterms:modified xsi:type="dcterms:W3CDTF">2016-12-03T04:37:23Z</dcterms:modified>
</cp:coreProperties>
</file>